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20" yWindow="45" windowWidth="14520" windowHeight="12690" tabRatio="769" activeTab="1"/>
  </bookViews>
  <sheets>
    <sheet name="재가(세입)" sheetId="10" r:id="rId1"/>
    <sheet name="재가(세출)" sheetId="11" r:id="rId2"/>
    <sheet name="시설(세입)" sheetId="1" r:id="rId3"/>
    <sheet name="시설(세출)" sheetId="2" r:id="rId4"/>
  </sheets>
  <definedNames>
    <definedName name="_xlnm.Print_Area" localSheetId="2">'시설(세입)'!$A$1:$W$36</definedName>
    <definedName name="_xlnm.Print_Area" localSheetId="3">'시설(세출)'!$A$1:$W$69</definedName>
    <definedName name="_xlnm.Print_Area" localSheetId="0">'재가(세입)'!$A$1:$W$33</definedName>
    <definedName name="_xlnm.Print_Area" localSheetId="1">'재가(세출)'!$A$1:$W$71</definedName>
    <definedName name="_xlnm.Print_Titles" localSheetId="3">'시설(세출)'!$1:$4</definedName>
    <definedName name="_xlnm.Print_Titles" localSheetId="1">'재가(세출)'!$1:$4</definedName>
  </definedNames>
  <calcPr calcId="144525"/>
</workbook>
</file>

<file path=xl/calcChain.xml><?xml version="1.0" encoding="utf-8"?>
<calcChain xmlns="http://schemas.openxmlformats.org/spreadsheetml/2006/main">
  <c r="G71" i="11" l="1"/>
  <c r="G50" i="2"/>
  <c r="Y5" i="2" l="1"/>
  <c r="Z5" i="2" s="1"/>
  <c r="X5" i="2"/>
  <c r="W23" i="1" l="1"/>
  <c r="G19" i="1" s="1"/>
  <c r="W53" i="11" l="1"/>
  <c r="W52" i="11"/>
  <c r="G36" i="11"/>
  <c r="W36" i="11"/>
  <c r="W57" i="11"/>
  <c r="W58" i="11"/>
  <c r="W56" i="11"/>
  <c r="W55" i="11"/>
  <c r="W54" i="11"/>
  <c r="V26" i="11"/>
  <c r="W22" i="1"/>
  <c r="I22" i="1"/>
  <c r="W21" i="1"/>
  <c r="W20" i="1"/>
  <c r="W7" i="1"/>
  <c r="W10" i="1"/>
  <c r="G9" i="1" s="1"/>
  <c r="W8" i="1"/>
  <c r="V6" i="2"/>
  <c r="G6" i="2" s="1"/>
  <c r="W15" i="1"/>
  <c r="V34" i="11"/>
  <c r="V33" i="11"/>
  <c r="V32" i="11"/>
  <c r="V31" i="11"/>
  <c r="W14" i="1"/>
  <c r="W13" i="1"/>
  <c r="W12" i="1"/>
  <c r="W41" i="2"/>
  <c r="V25" i="2"/>
  <c r="W19" i="2"/>
  <c r="G52" i="11" l="1"/>
  <c r="J18" i="2"/>
  <c r="W18" i="2" s="1"/>
  <c r="W58" i="2"/>
  <c r="G58" i="2" s="1"/>
  <c r="W16" i="2" l="1"/>
  <c r="V27" i="2"/>
  <c r="W53" i="2"/>
  <c r="W55" i="2"/>
  <c r="V49" i="2"/>
  <c r="G49" i="2" s="1"/>
  <c r="W36" i="2"/>
  <c r="G36" i="2" s="1"/>
  <c r="G30" i="10"/>
  <c r="W31" i="10"/>
  <c r="H7" i="10" l="1"/>
  <c r="W33" i="1"/>
  <c r="W34" i="1"/>
  <c r="W6" i="1"/>
  <c r="G5" i="1" s="1"/>
  <c r="W10" i="10" l="1"/>
  <c r="G68" i="11" l="1"/>
  <c r="V26" i="2"/>
  <c r="G26" i="2" s="1"/>
  <c r="W15" i="2"/>
  <c r="W14" i="2"/>
  <c r="W21" i="2"/>
  <c r="W20" i="2"/>
  <c r="G11" i="1"/>
  <c r="G12" i="1" l="1"/>
  <c r="G16" i="1" s="1"/>
  <c r="W11" i="10"/>
  <c r="G9" i="10" s="1"/>
  <c r="W8" i="10"/>
  <c r="W6" i="10"/>
  <c r="W7" i="10"/>
  <c r="G5" i="10" l="1"/>
  <c r="G65" i="11"/>
  <c r="G66" i="11" s="1"/>
  <c r="G60" i="11"/>
  <c r="G61" i="11" s="1"/>
  <c r="G66" i="2"/>
  <c r="W42" i="11"/>
  <c r="V35" i="11"/>
  <c r="G35" i="11" s="1"/>
  <c r="W16" i="11"/>
  <c r="W15" i="11"/>
  <c r="W14" i="11"/>
  <c r="W17" i="11"/>
  <c r="G26" i="11"/>
  <c r="V24" i="11"/>
  <c r="H18" i="10"/>
  <c r="W18" i="10" s="1"/>
  <c r="H19" i="10"/>
  <c r="W19" i="10" s="1"/>
  <c r="W50" i="11"/>
  <c r="G50" i="11" s="1"/>
  <c r="W48" i="11"/>
  <c r="G48" i="11" s="1"/>
  <c r="W46" i="11"/>
  <c r="G46" i="11" s="1"/>
  <c r="W45" i="11"/>
  <c r="G45" i="11" s="1"/>
  <c r="W43" i="11"/>
  <c r="W41" i="11"/>
  <c r="G41" i="11" s="1"/>
  <c r="G34" i="11"/>
  <c r="G33" i="11"/>
  <c r="G32" i="11"/>
  <c r="G31" i="11"/>
  <c r="V29" i="11"/>
  <c r="V28" i="11"/>
  <c r="V27" i="11"/>
  <c r="V25" i="11"/>
  <c r="V23" i="11"/>
  <c r="V22" i="11"/>
  <c r="W20" i="11"/>
  <c r="W19" i="11"/>
  <c r="W30" i="10"/>
  <c r="W29" i="10"/>
  <c r="G29" i="10" s="1"/>
  <c r="G28" i="10"/>
  <c r="G26" i="10"/>
  <c r="G15" i="10"/>
  <c r="G16" i="10"/>
  <c r="V24" i="2"/>
  <c r="V23" i="2"/>
  <c r="V28" i="2"/>
  <c r="V29" i="2"/>
  <c r="W17" i="2"/>
  <c r="G14" i="2" s="1"/>
  <c r="I20" i="1"/>
  <c r="G64" i="2"/>
  <c r="G31" i="1"/>
  <c r="G29" i="1"/>
  <c r="V31" i="2"/>
  <c r="G31" i="2" s="1"/>
  <c r="W46" i="2"/>
  <c r="G46" i="2" s="1"/>
  <c r="W45" i="2"/>
  <c r="G45" i="2" s="1"/>
  <c r="W44" i="2"/>
  <c r="G44" i="2" s="1"/>
  <c r="W32" i="1"/>
  <c r="G32" i="1" s="1"/>
  <c r="W48" i="2"/>
  <c r="G48" i="2" s="1"/>
  <c r="G59" i="2"/>
  <c r="W56" i="2"/>
  <c r="W54" i="2"/>
  <c r="W52" i="2"/>
  <c r="W51" i="2"/>
  <c r="W50" i="2"/>
  <c r="W43" i="2"/>
  <c r="G43" i="2" s="1"/>
  <c r="V34" i="2"/>
  <c r="G34" i="2" s="1"/>
  <c r="V33" i="2"/>
  <c r="G33" i="2" s="1"/>
  <c r="V32" i="2"/>
  <c r="G32" i="2" s="1"/>
  <c r="G17" i="1"/>
  <c r="G18" i="1"/>
  <c r="G14" i="10"/>
  <c r="G44" i="11" l="1"/>
  <c r="G59" i="11"/>
  <c r="G22" i="11"/>
  <c r="G41" i="2"/>
  <c r="G42" i="2" s="1"/>
  <c r="G27" i="2"/>
  <c r="G23" i="2"/>
  <c r="K9" i="2"/>
  <c r="W9" i="2" s="1"/>
  <c r="G37" i="2"/>
  <c r="G57" i="2"/>
  <c r="H20" i="10"/>
  <c r="W20" i="10" s="1"/>
  <c r="G17" i="10" s="1"/>
  <c r="G21" i="10" s="1"/>
  <c r="G32" i="10"/>
  <c r="I21" i="1"/>
  <c r="G27" i="11"/>
  <c r="G37" i="11"/>
  <c r="G30" i="11"/>
  <c r="G33" i="1"/>
  <c r="G35" i="1" s="1"/>
  <c r="J18" i="11"/>
  <c r="W18" i="11" s="1"/>
  <c r="G14" i="11" s="1"/>
  <c r="G12" i="10"/>
  <c r="G30" i="2" l="1"/>
  <c r="K10" i="2"/>
  <c r="G33" i="10"/>
  <c r="K9" i="11"/>
  <c r="K10" i="11" l="1"/>
  <c r="W9" i="11"/>
  <c r="W10" i="11"/>
  <c r="K11" i="11" s="1"/>
  <c r="W11" i="11" s="1"/>
  <c r="K12" i="2"/>
  <c r="W12" i="2" s="1"/>
  <c r="W10" i="2"/>
  <c r="K12" i="11"/>
  <c r="K13" i="11" s="1"/>
  <c r="W13" i="11" s="1"/>
  <c r="K11" i="2" l="1"/>
  <c r="W11" i="2" s="1"/>
  <c r="K13" i="2"/>
  <c r="W13" i="2" s="1"/>
  <c r="W12" i="11"/>
  <c r="G9" i="11" s="1"/>
  <c r="G21" i="11" s="1"/>
  <c r="G38" i="11" s="1"/>
  <c r="G34" i="10" s="1"/>
  <c r="G9" i="2" l="1"/>
  <c r="G22" i="2" s="1"/>
  <c r="G38" i="2" s="1"/>
  <c r="G69" i="2" s="1"/>
  <c r="G72" i="11"/>
  <c r="G24" i="1" l="1"/>
  <c r="G36" i="1" s="1"/>
  <c r="G37" i="1" l="1"/>
  <c r="G70" i="2"/>
</calcChain>
</file>

<file path=xl/sharedStrings.xml><?xml version="1.0" encoding="utf-8"?>
<sst xmlns="http://schemas.openxmlformats.org/spreadsheetml/2006/main" count="872" uniqueCount="220">
  <si>
    <t xml:space="preserve">◆ 세입                                                                                                      </t>
    <phoneticPr fontId="4" type="noConversion"/>
  </si>
  <si>
    <t xml:space="preserve">  (단위:원)</t>
    <phoneticPr fontId="4" type="noConversion"/>
  </si>
  <si>
    <t>과목</t>
  </si>
  <si>
    <t>예산액</t>
    <phoneticPr fontId="4" type="noConversion"/>
  </si>
  <si>
    <t>산출근거</t>
    <phoneticPr fontId="4" type="noConversion"/>
  </si>
  <si>
    <t>관</t>
  </si>
  <si>
    <t>항</t>
  </si>
  <si>
    <t>목</t>
  </si>
  <si>
    <t>01</t>
    <phoneticPr fontId="4" type="noConversion"/>
  </si>
  <si>
    <t>입소자
부담금수입</t>
    <phoneticPr fontId="4" type="noConversion"/>
  </si>
  <si>
    <t>입소비용수입</t>
  </si>
  <si>
    <t>본인부담비용수입</t>
    <phoneticPr fontId="4" type="noConversion"/>
  </si>
  <si>
    <t>×</t>
    <phoneticPr fontId="4" type="noConversion"/>
  </si>
  <si>
    <t>%</t>
    <phoneticPr fontId="4" type="noConversion"/>
  </si>
  <si>
    <t>명</t>
    <phoneticPr fontId="4" type="noConversion"/>
  </si>
  <si>
    <t>=</t>
    <phoneticPr fontId="4" type="noConversion"/>
  </si>
  <si>
    <t>월</t>
    <phoneticPr fontId="4" type="noConversion"/>
  </si>
  <si>
    <t>식대비용수입</t>
    <phoneticPr fontId="4" type="noConversion"/>
  </si>
  <si>
    <t xml:space="preserve"> - 입소보호 </t>
    <phoneticPr fontId="4" type="noConversion"/>
  </si>
  <si>
    <t>합계</t>
  </si>
  <si>
    <t>04</t>
    <phoneticPr fontId="4" type="noConversion"/>
  </si>
  <si>
    <t>보조금수입</t>
  </si>
  <si>
    <t>경상보조금수입</t>
    <phoneticPr fontId="4" type="noConversion"/>
  </si>
  <si>
    <t>05</t>
    <phoneticPr fontId="4" type="noConversion"/>
  </si>
  <si>
    <t>후원금수입</t>
  </si>
  <si>
    <t>비지정후원금</t>
  </si>
  <si>
    <t>06</t>
    <phoneticPr fontId="4" type="noConversion"/>
  </si>
  <si>
    <t>요양급여수입</t>
  </si>
  <si>
    <t>장기요양급여수입</t>
  </si>
  <si>
    <t>08</t>
    <phoneticPr fontId="4" type="noConversion"/>
  </si>
  <si>
    <t>전입금</t>
  </si>
  <si>
    <t>법인전입금</t>
    <phoneticPr fontId="4" type="noConversion"/>
  </si>
  <si>
    <t>09</t>
    <phoneticPr fontId="4" type="noConversion"/>
  </si>
  <si>
    <t>이월금</t>
  </si>
  <si>
    <t>전년도이월금</t>
  </si>
  <si>
    <t>잡수익</t>
  </si>
  <si>
    <t>기타예금이자수입</t>
  </si>
  <si>
    <t>=</t>
    <phoneticPr fontId="4" type="noConversion"/>
  </si>
  <si>
    <t>기타잡수입</t>
    <phoneticPr fontId="4" type="noConversion"/>
  </si>
  <si>
    <t>세입총액</t>
  </si>
  <si>
    <t>◆ 세출</t>
    <phoneticPr fontId="4" type="noConversion"/>
  </si>
  <si>
    <t>개월</t>
    <phoneticPr fontId="4" type="noConversion"/>
  </si>
  <si>
    <t>제수당</t>
    <phoneticPr fontId="4" type="noConversion"/>
  </si>
  <si>
    <t>일용잡금</t>
  </si>
  <si>
    <t>퇴직금및퇴직적립금</t>
    <phoneticPr fontId="4" type="noConversion"/>
  </si>
  <si>
    <t>사회보험부담비용</t>
    <phoneticPr fontId="4" type="noConversion"/>
  </si>
  <si>
    <r>
      <t xml:space="preserve"> </t>
    </r>
    <r>
      <rPr>
        <sz val="8"/>
        <color indexed="8"/>
        <rFont val="굴림"/>
        <family val="3"/>
        <charset val="129"/>
      </rPr>
      <t>- 국민연금</t>
    </r>
    <phoneticPr fontId="4" type="noConversion"/>
  </si>
  <si>
    <r>
      <t xml:space="preserve"> </t>
    </r>
    <r>
      <rPr>
        <sz val="8"/>
        <color indexed="8"/>
        <rFont val="굴림"/>
        <family val="3"/>
        <charset val="129"/>
      </rPr>
      <t>- 건강보험</t>
    </r>
    <phoneticPr fontId="4" type="noConversion"/>
  </si>
  <si>
    <r>
      <t xml:space="preserve"> </t>
    </r>
    <r>
      <rPr>
        <sz val="8"/>
        <color indexed="8"/>
        <rFont val="굴림"/>
        <family val="3"/>
        <charset val="129"/>
      </rPr>
      <t>- 장기요양보험</t>
    </r>
    <phoneticPr fontId="4" type="noConversion"/>
  </si>
  <si>
    <r>
      <t xml:space="preserve"> </t>
    </r>
    <r>
      <rPr>
        <sz val="8"/>
        <color indexed="8"/>
        <rFont val="굴림"/>
        <family val="3"/>
        <charset val="129"/>
      </rPr>
      <t>- 고용보험</t>
    </r>
    <phoneticPr fontId="4" type="noConversion"/>
  </si>
  <si>
    <r>
      <t xml:space="preserve"> </t>
    </r>
    <r>
      <rPr>
        <sz val="8"/>
        <color indexed="8"/>
        <rFont val="굴림"/>
        <family val="3"/>
        <charset val="129"/>
      </rPr>
      <t>- 산재보험</t>
    </r>
    <phoneticPr fontId="4" type="noConversion"/>
  </si>
  <si>
    <t>0.7</t>
    <phoneticPr fontId="4" type="noConversion"/>
  </si>
  <si>
    <t>기타후생경비</t>
    <phoneticPr fontId="4" type="noConversion"/>
  </si>
  <si>
    <t>회</t>
    <phoneticPr fontId="4" type="noConversion"/>
  </si>
  <si>
    <r>
      <t xml:space="preserve"> </t>
    </r>
    <r>
      <rPr>
        <sz val="8"/>
        <color indexed="8"/>
        <rFont val="굴림"/>
        <family val="3"/>
        <charset val="129"/>
      </rPr>
      <t>- 교육비</t>
    </r>
    <phoneticPr fontId="4" type="noConversion"/>
  </si>
  <si>
    <t xml:space="preserve"> - 명절귀성여비</t>
    <phoneticPr fontId="4" type="noConversion"/>
  </si>
  <si>
    <t>*</t>
    <phoneticPr fontId="4" type="noConversion"/>
  </si>
  <si>
    <t>(휴가비포함)</t>
    <phoneticPr fontId="4" type="noConversion"/>
  </si>
  <si>
    <t>소계</t>
  </si>
  <si>
    <t>업무추진비</t>
  </si>
  <si>
    <t>기관운영비</t>
  </si>
  <si>
    <r>
      <t xml:space="preserve"> </t>
    </r>
    <r>
      <rPr>
        <sz val="8"/>
        <color indexed="8"/>
        <rFont val="굴림"/>
        <family val="3"/>
        <charset val="129"/>
      </rPr>
      <t>- 유관처축의금</t>
    </r>
    <phoneticPr fontId="4" type="noConversion"/>
  </si>
  <si>
    <r>
      <t xml:space="preserve"> </t>
    </r>
    <r>
      <rPr>
        <sz val="8"/>
        <color indexed="8"/>
        <rFont val="굴림"/>
        <family val="3"/>
        <charset val="129"/>
      </rPr>
      <t>- 유관처부의금</t>
    </r>
    <phoneticPr fontId="4" type="noConversion"/>
  </si>
  <si>
    <t>직책보조비</t>
  </si>
  <si>
    <t>회의비</t>
  </si>
  <si>
    <r>
      <t xml:space="preserve"> </t>
    </r>
    <r>
      <rPr>
        <sz val="8"/>
        <color indexed="8"/>
        <rFont val="굴림"/>
        <family val="3"/>
        <charset val="129"/>
      </rPr>
      <t>- 운영위원회</t>
    </r>
    <phoneticPr fontId="4" type="noConversion"/>
  </si>
  <si>
    <t>운영비</t>
  </si>
  <si>
    <t>여비</t>
  </si>
  <si>
    <r>
      <t xml:space="preserve"> </t>
    </r>
    <r>
      <rPr>
        <sz val="8"/>
        <color indexed="8"/>
        <rFont val="굴림"/>
        <family val="3"/>
        <charset val="129"/>
      </rPr>
      <t>- 교통비 외</t>
    </r>
    <phoneticPr fontId="4" type="noConversion"/>
  </si>
  <si>
    <t>수용비및
수수료</t>
    <phoneticPr fontId="4" type="noConversion"/>
  </si>
  <si>
    <t>공공요금</t>
  </si>
  <si>
    <t>제세공과금</t>
  </si>
  <si>
    <r>
      <t xml:space="preserve"> </t>
    </r>
    <r>
      <rPr>
        <sz val="8"/>
        <color indexed="8"/>
        <rFont val="굴림"/>
        <family val="3"/>
        <charset val="129"/>
      </rPr>
      <t>- 배상보험 외</t>
    </r>
    <phoneticPr fontId="4" type="noConversion"/>
  </si>
  <si>
    <t>차량비</t>
  </si>
  <si>
    <t>기타운영비</t>
  </si>
  <si>
    <t>02</t>
    <phoneticPr fontId="4" type="noConversion"/>
  </si>
  <si>
    <t>재산조성비</t>
  </si>
  <si>
    <t>시설비</t>
    <phoneticPr fontId="4" type="noConversion"/>
  </si>
  <si>
    <t>시설비</t>
  </si>
  <si>
    <t>자산취득비</t>
  </si>
  <si>
    <t>시설장비
유지비</t>
    <phoneticPr fontId="4" type="noConversion"/>
  </si>
  <si>
    <t>03</t>
    <phoneticPr fontId="4" type="noConversion"/>
  </si>
  <si>
    <t>사업비</t>
  </si>
  <si>
    <t>생계비</t>
  </si>
  <si>
    <t>수용기관경비</t>
  </si>
  <si>
    <r>
      <t xml:space="preserve"> </t>
    </r>
    <r>
      <rPr>
        <sz val="8"/>
        <color indexed="8"/>
        <rFont val="굴림"/>
        <family val="3"/>
        <charset val="129"/>
      </rPr>
      <t>- 생활물품 외</t>
    </r>
    <phoneticPr fontId="4" type="noConversion"/>
  </si>
  <si>
    <t>피복비</t>
  </si>
  <si>
    <r>
      <t xml:space="preserve"> </t>
    </r>
    <r>
      <rPr>
        <sz val="8"/>
        <color indexed="8"/>
        <rFont val="굴림"/>
        <family val="3"/>
        <charset val="129"/>
      </rPr>
      <t xml:space="preserve">- </t>
    </r>
    <phoneticPr fontId="4" type="noConversion"/>
  </si>
  <si>
    <t>년</t>
    <phoneticPr fontId="4" type="noConversion"/>
  </si>
  <si>
    <t>명×</t>
    <phoneticPr fontId="4" type="noConversion"/>
  </si>
  <si>
    <t>벌</t>
    <phoneticPr fontId="4" type="noConversion"/>
  </si>
  <si>
    <t>의료비</t>
  </si>
  <si>
    <t>장의비</t>
  </si>
  <si>
    <t>연료비</t>
  </si>
  <si>
    <t>사업비</t>
    <phoneticPr fontId="4" type="noConversion"/>
  </si>
  <si>
    <t>사회심리
재활사업비</t>
    <phoneticPr fontId="4" type="noConversion"/>
  </si>
  <si>
    <t>월</t>
    <phoneticPr fontId="4" type="noConversion"/>
  </si>
  <si>
    <t>×</t>
    <phoneticPr fontId="4" type="noConversion"/>
  </si>
  <si>
    <t>개월</t>
    <phoneticPr fontId="4" type="noConversion"/>
  </si>
  <si>
    <t xml:space="preserve"> - 생신잔치</t>
    <phoneticPr fontId="4" type="noConversion"/>
  </si>
  <si>
    <t xml:space="preserve"> - 어버이날 행사</t>
    <phoneticPr fontId="4" type="noConversion"/>
  </si>
  <si>
    <t xml:space="preserve"> - 나들이</t>
    <phoneticPr fontId="4" type="noConversion"/>
  </si>
  <si>
    <t>전출금</t>
  </si>
  <si>
    <t>부채상환금</t>
  </si>
  <si>
    <t>부채상환금</t>
    <phoneticPr fontId="4" type="noConversion"/>
  </si>
  <si>
    <t>원금상환금</t>
  </si>
  <si>
    <t>이자지불금</t>
  </si>
  <si>
    <t>07</t>
    <phoneticPr fontId="4" type="noConversion"/>
  </si>
  <si>
    <t>잡지출</t>
  </si>
  <si>
    <t>예비비</t>
  </si>
  <si>
    <t>적립금</t>
    <phoneticPr fontId="4" type="noConversion"/>
  </si>
  <si>
    <t>운영충당적립금</t>
    <phoneticPr fontId="4" type="noConversion"/>
  </si>
  <si>
    <t>운영충당
적립금</t>
    <phoneticPr fontId="4" type="noConversion"/>
  </si>
  <si>
    <t>준비금</t>
    <phoneticPr fontId="4" type="noConversion"/>
  </si>
  <si>
    <t>환경개선준비금</t>
    <phoneticPr fontId="4" type="noConversion"/>
  </si>
  <si>
    <t>시설환경 
개선준비금</t>
    <phoneticPr fontId="4" type="noConversion"/>
  </si>
  <si>
    <t>세출총액</t>
  </si>
  <si>
    <t>명</t>
    <phoneticPr fontId="3" type="noConversion"/>
  </si>
  <si>
    <t>법인전출금</t>
    <phoneticPr fontId="4" type="noConversion"/>
  </si>
  <si>
    <t xml:space="preserve"> - 입소상담경비</t>
    <phoneticPr fontId="4" type="noConversion"/>
  </si>
  <si>
    <t>기초</t>
    <phoneticPr fontId="3" type="noConversion"/>
  </si>
  <si>
    <t>경감</t>
    <phoneticPr fontId="3" type="noConversion"/>
  </si>
  <si>
    <t>일반</t>
    <phoneticPr fontId="3" type="noConversion"/>
  </si>
  <si>
    <t xml:space="preserve"> - 상해공제보험</t>
    <phoneticPr fontId="4" type="noConversion"/>
  </si>
  <si>
    <t>년</t>
    <phoneticPr fontId="4" type="noConversion"/>
  </si>
  <si>
    <t>(기초)</t>
    <phoneticPr fontId="3" type="noConversion"/>
  </si>
  <si>
    <t>(경감)</t>
    <phoneticPr fontId="3" type="noConversion"/>
  </si>
  <si>
    <t>(일반)</t>
    <phoneticPr fontId="3" type="noConversion"/>
  </si>
  <si>
    <t>×</t>
    <phoneticPr fontId="3" type="noConversion"/>
  </si>
  <si>
    <t>개월</t>
    <phoneticPr fontId="3" type="noConversion"/>
  </si>
  <si>
    <t>=</t>
    <phoneticPr fontId="3" type="noConversion"/>
  </si>
  <si>
    <r>
      <t xml:space="preserve"> </t>
    </r>
    <r>
      <rPr>
        <sz val="8"/>
        <color indexed="8"/>
        <rFont val="굴림"/>
        <family val="3"/>
        <charset val="129"/>
      </rPr>
      <t>- 부식대 외</t>
    </r>
    <phoneticPr fontId="4" type="noConversion"/>
  </si>
  <si>
    <t>특별급식비</t>
    <phoneticPr fontId="3" type="noConversion"/>
  </si>
  <si>
    <t>명</t>
    <phoneticPr fontId="4" type="noConversion"/>
  </si>
  <si>
    <t xml:space="preserve"> - 직원급식비</t>
    <phoneticPr fontId="3" type="noConversion"/>
  </si>
  <si>
    <t>급여</t>
    <phoneticPr fontId="3" type="noConversion"/>
  </si>
  <si>
    <t>명</t>
    <phoneticPr fontId="3" type="noConversion"/>
  </si>
  <si>
    <t xml:space="preserve"> - 생일상품권</t>
    <phoneticPr fontId="4" type="noConversion"/>
  </si>
  <si>
    <t xml:space="preserve"> - 명절선물</t>
    <phoneticPr fontId="4" type="noConversion"/>
  </si>
  <si>
    <t xml:space="preserve"> - 직원업무회의</t>
    <phoneticPr fontId="4" type="noConversion"/>
  </si>
  <si>
    <t xml:space="preserve"> - 사회복지실습평가회의</t>
    <phoneticPr fontId="4" type="noConversion"/>
  </si>
  <si>
    <t>개월</t>
    <phoneticPr fontId="4" type="noConversion"/>
  </si>
  <si>
    <t>분기</t>
    <phoneticPr fontId="4" type="noConversion"/>
  </si>
  <si>
    <t>회</t>
    <phoneticPr fontId="4" type="noConversion"/>
  </si>
  <si>
    <t>×</t>
    <phoneticPr fontId="3" type="noConversion"/>
  </si>
  <si>
    <t>%</t>
    <phoneticPr fontId="3" type="noConversion"/>
  </si>
  <si>
    <t>월</t>
    <phoneticPr fontId="3" type="noConversion"/>
  </si>
  <si>
    <t>일</t>
    <phoneticPr fontId="3" type="noConversion"/>
  </si>
  <si>
    <t>명</t>
    <phoneticPr fontId="3" type="noConversion"/>
  </si>
  <si>
    <t>=</t>
    <phoneticPr fontId="3" type="noConversion"/>
  </si>
  <si>
    <t>등급외</t>
    <phoneticPr fontId="16" type="noConversion"/>
  </si>
  <si>
    <t>월</t>
    <phoneticPr fontId="16" type="noConversion"/>
  </si>
  <si>
    <t>기타잡수입</t>
    <phoneticPr fontId="3" type="noConversion"/>
  </si>
  <si>
    <t xml:space="preserve"> - 기관홍보비</t>
    <phoneticPr fontId="4" type="noConversion"/>
  </si>
  <si>
    <t xml:space="preserve"> - 자원봉사자평가회의</t>
    <phoneticPr fontId="4" type="noConversion"/>
  </si>
  <si>
    <t xml:space="preserve"> - 우편요금 외</t>
    <phoneticPr fontId="4" type="noConversion"/>
  </si>
  <si>
    <t xml:space="preserve"> - 배상보험, 차량보험 외</t>
    <phoneticPr fontId="4" type="noConversion"/>
  </si>
  <si>
    <t xml:space="preserve"> - 스타렉스 외</t>
    <phoneticPr fontId="4" type="noConversion"/>
  </si>
  <si>
    <t xml:space="preserve"> - 엘리베이터</t>
    <phoneticPr fontId="4" type="noConversion"/>
  </si>
  <si>
    <t xml:space="preserve"> - 기타수리</t>
    <phoneticPr fontId="4" type="noConversion"/>
  </si>
  <si>
    <t xml:space="preserve"> - 주야간보호 27명기준 </t>
    <phoneticPr fontId="3" type="noConversion"/>
  </si>
  <si>
    <t>등급자</t>
    <phoneticPr fontId="16" type="noConversion"/>
  </si>
  <si>
    <t>×</t>
    <phoneticPr fontId="16" type="noConversion"/>
  </si>
  <si>
    <t xml:space="preserve">   등급외</t>
    <phoneticPr fontId="16" type="noConversion"/>
  </si>
  <si>
    <t>07</t>
    <phoneticPr fontId="3" type="noConversion"/>
  </si>
  <si>
    <t>차입금</t>
    <phoneticPr fontId="3" type="noConversion"/>
  </si>
  <si>
    <t>금융기관차입금</t>
    <phoneticPr fontId="3" type="noConversion"/>
  </si>
  <si>
    <t>기타차입금</t>
    <phoneticPr fontId="3" type="noConversion"/>
  </si>
  <si>
    <t xml:space="preserve"> - 사무국장</t>
    <phoneticPr fontId="4" type="noConversion"/>
  </si>
  <si>
    <r>
      <t xml:space="preserve"> </t>
    </r>
    <r>
      <rPr>
        <sz val="8"/>
        <color indexed="8"/>
        <rFont val="굴림"/>
        <family val="3"/>
        <charset val="129"/>
      </rPr>
      <t>- 운영위원회</t>
    </r>
    <phoneticPr fontId="4" type="noConversion"/>
  </si>
  <si>
    <t>×</t>
    <phoneticPr fontId="3" type="noConversion"/>
  </si>
  <si>
    <t>명</t>
    <phoneticPr fontId="3" type="noConversion"/>
  </si>
  <si>
    <t>개월</t>
    <phoneticPr fontId="3" type="noConversion"/>
  </si>
  <si>
    <t>=</t>
    <phoneticPr fontId="3" type="noConversion"/>
  </si>
  <si>
    <t>0.20</t>
    <phoneticPr fontId="4" type="noConversion"/>
  </si>
  <si>
    <t>2018년 안심노인종합복지센터 재가노인복지시설 예산서</t>
    <phoneticPr fontId="3" type="noConversion"/>
  </si>
  <si>
    <t xml:space="preserve"> - 입소보호 9명기준/기초1명, 경감:2명, 일반6명 (2등급기준)</t>
    <phoneticPr fontId="4" type="noConversion"/>
  </si>
  <si>
    <t xml:space="preserve"> - 요양보호사
   실습비 수입</t>
    <phoneticPr fontId="4" type="noConversion"/>
  </si>
  <si>
    <t xml:space="preserve"> - 사회복지사
   실습비 수입</t>
    <phoneticPr fontId="4" type="noConversion"/>
  </si>
  <si>
    <t xml:space="preserve"> - 직원유니폼</t>
    <phoneticPr fontId="4" type="noConversion"/>
  </si>
  <si>
    <t xml:space="preserve"> -  가스비</t>
    <phoneticPr fontId="4" type="noConversion"/>
  </si>
  <si>
    <t xml:space="preserve"> - 특화프로그램</t>
    <phoneticPr fontId="4" type="noConversion"/>
  </si>
  <si>
    <t xml:space="preserve"> - 프로그램물품구입
   및 활동</t>
    <phoneticPr fontId="4" type="noConversion"/>
  </si>
  <si>
    <t xml:space="preserve"> - 간담회</t>
    <phoneticPr fontId="4" type="noConversion"/>
  </si>
  <si>
    <t xml:space="preserve"> - 간식비</t>
    <phoneticPr fontId="4" type="noConversion"/>
  </si>
  <si>
    <t>장기차입이자납입</t>
    <phoneticPr fontId="3" type="noConversion"/>
  </si>
  <si>
    <t>2018년 안심노인종합복지센터 재가노인복지시설 예산서</t>
    <phoneticPr fontId="3" type="noConversion"/>
  </si>
  <si>
    <t>2018년 안심노인종합복지센터 노인요양시설 예산서</t>
    <phoneticPr fontId="4" type="noConversion"/>
  </si>
  <si>
    <t xml:space="preserve"> - 직원경조사비</t>
    <phoneticPr fontId="4" type="noConversion"/>
  </si>
  <si>
    <t xml:space="preserve"> - 전화,전기요금외</t>
    <phoneticPr fontId="4" type="noConversion"/>
  </si>
  <si>
    <t xml:space="preserve"> - 인터넷사용료외  </t>
    <phoneticPr fontId="4" type="noConversion"/>
  </si>
  <si>
    <t xml:space="preserve"> - 복합기 임대료 외</t>
    <phoneticPr fontId="4" type="noConversion"/>
  </si>
  <si>
    <t xml:space="preserve"> 생계비 외 월</t>
    <phoneticPr fontId="4" type="noConversion"/>
  </si>
  <si>
    <t xml:space="preserve"> 월동대책비</t>
    <phoneticPr fontId="4" type="noConversion"/>
  </si>
  <si>
    <t xml:space="preserve"> 특별위로금</t>
    <phoneticPr fontId="4" type="noConversion"/>
  </si>
  <si>
    <t xml:space="preserve"> 직원복지수당</t>
    <phoneticPr fontId="4" type="noConversion"/>
  </si>
  <si>
    <t xml:space="preserve"> 복지수당</t>
    <phoneticPr fontId="3" type="noConversion"/>
  </si>
  <si>
    <t xml:space="preserve"> - 크리스마스 행사</t>
    <phoneticPr fontId="4" type="noConversion"/>
  </si>
  <si>
    <t xml:space="preserve"> - 명절 행사</t>
    <phoneticPr fontId="4" type="noConversion"/>
  </si>
  <si>
    <t>인력가산</t>
    <phoneticPr fontId="3" type="noConversion"/>
  </si>
  <si>
    <t xml:space="preserve"> - 26명기준/ 기초 2명, 경감 3명, 일반 20명, 등급외 1명 (3등급기준)</t>
    <phoneticPr fontId="3" type="noConversion"/>
  </si>
  <si>
    <t>- 26명기준/ 기초 2명, 경감 3명, 일반 20명, 등급외 1명 (3등급기준)</t>
    <phoneticPr fontId="4" type="noConversion"/>
  </si>
  <si>
    <t xml:space="preserve"> - 센터장 외</t>
    <phoneticPr fontId="4" type="noConversion"/>
  </si>
  <si>
    <t xml:space="preserve"> - 간담회</t>
    <phoneticPr fontId="4" type="noConversion"/>
  </si>
  <si>
    <t xml:space="preserve"> - 간식비</t>
    <phoneticPr fontId="4" type="noConversion"/>
  </si>
  <si>
    <t xml:space="preserve"> - 광진소방 용역비</t>
    <phoneticPr fontId="4" type="noConversion"/>
  </si>
  <si>
    <t>수용비및수수료</t>
    <phoneticPr fontId="4" type="noConversion"/>
  </si>
  <si>
    <t>- 입소보호 9명기준/기초1명, 경감:2명, 일반6명 (2등급기준)</t>
    <phoneticPr fontId="4" type="noConversion"/>
  </si>
  <si>
    <t>사무비</t>
    <phoneticPr fontId="16" type="noConversion"/>
  </si>
  <si>
    <t>01</t>
    <phoneticPr fontId="16" type="noConversion"/>
  </si>
  <si>
    <t>02</t>
    <phoneticPr fontId="4" type="noConversion"/>
  </si>
  <si>
    <t>×</t>
    <phoneticPr fontId="4" type="noConversion"/>
  </si>
  <si>
    <t>사무비</t>
    <phoneticPr fontId="3" type="noConversion"/>
  </si>
  <si>
    <t>01</t>
    <phoneticPr fontId="3" type="noConversion"/>
  </si>
  <si>
    <t xml:space="preserve"> - 센터장외 9명 1,487,500 ×12개월 = 17,700,000</t>
    <phoneticPr fontId="4" type="noConversion"/>
  </si>
  <si>
    <t xml:space="preserve"> - 사무국장 외 7명
    기본급 1,379,000 x 10개월 = 137,900,000</t>
    <phoneticPr fontId="4" type="noConversion"/>
  </si>
  <si>
    <t xml:space="preserve"> - 사무국장외 7명 1,149,167×10개월 = 11,491,670</t>
    <phoneticPr fontId="4" type="noConversion"/>
  </si>
  <si>
    <t xml:space="preserve"> - 센터장외 9명
    기본급 17,850,000 x 12개월 = 214,200,000</t>
    <phoneticPr fontId="4" type="noConversion"/>
  </si>
  <si>
    <r>
      <t xml:space="preserve"> </t>
    </r>
    <r>
      <rPr>
        <sz val="8"/>
        <color indexed="8"/>
        <rFont val="굴림"/>
        <family val="3"/>
        <charset val="129"/>
      </rPr>
      <t>- 교통비 외</t>
    </r>
    <phoneticPr fontId="4" type="noConversion"/>
  </si>
  <si>
    <t xml:space="preserve"> - 인터넷사용료외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</si>
</sst>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#,##0.0_);[Red]\(#,##0.0\)"/>
    <numFmt numFmtId="178" formatCode="#,##0.00_);[Red]\(#,##0.00\)"/>
    <numFmt numFmtId="179" formatCode="_-* #,##0_-;\-* #,##0_-;_-* &quot;-&quot;??_-;_-@_-"/>
  </numFmts>
  <fonts count="17" x14ac:knownFonts="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8"/>
      <color indexed="8"/>
      <name val="휴먼엑스포"/>
      <family val="1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2"/>
      <color indexed="8"/>
      <name val="굴림"/>
      <family val="3"/>
      <charset val="129"/>
    </font>
    <font>
      <sz val="8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2"/>
      <color indexed="8"/>
      <name val="Arial Narrow"/>
      <family val="2"/>
    </font>
    <font>
      <sz val="6"/>
      <color indexed="8"/>
      <name val="굴림"/>
      <family val="3"/>
      <charset val="129"/>
    </font>
    <font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7"/>
      <color indexed="8"/>
      <name val="굴림"/>
      <family val="3"/>
      <charset val="129"/>
    </font>
    <font>
      <sz val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338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left" vertical="center" wrapText="1"/>
    </xf>
    <xf numFmtId="41" fontId="7" fillId="0" borderId="0" xfId="1" applyFont="1" applyBorder="1" applyAlignment="1">
      <alignment horizontal="left" vertical="center"/>
    </xf>
    <xf numFmtId="176" fontId="7" fillId="0" borderId="0" xfId="0" quotePrefix="1" applyNumberFormat="1" applyFont="1" applyBorder="1" applyAlignment="1">
      <alignment horizontal="left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left" vertical="center" wrapText="1"/>
    </xf>
    <xf numFmtId="176" fontId="7" fillId="0" borderId="4" xfId="0" quotePrefix="1" applyNumberFormat="1" applyFont="1" applyBorder="1" applyAlignment="1">
      <alignment horizontal="left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41" fontId="10" fillId="0" borderId="6" xfId="1" applyFont="1" applyBorder="1" applyAlignment="1">
      <alignment horizontal="right" vertical="center" wrapText="1"/>
    </xf>
    <xf numFmtId="176" fontId="7" fillId="0" borderId="7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left" vertical="center" wrapText="1"/>
    </xf>
    <xf numFmtId="176" fontId="7" fillId="0" borderId="8" xfId="0" quotePrefix="1" applyNumberFormat="1" applyFont="1" applyBorder="1" applyAlignment="1">
      <alignment horizontal="left"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41" fontId="12" fillId="0" borderId="0" xfId="1" applyFont="1">
      <alignment vertical="center"/>
    </xf>
    <xf numFmtId="41" fontId="10" fillId="0" borderId="10" xfId="1" applyFont="1" applyBorder="1" applyAlignment="1">
      <alignment horizontal="right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right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left" vertical="center" wrapText="1"/>
    </xf>
    <xf numFmtId="176" fontId="7" fillId="0" borderId="16" xfId="0" applyNumberFormat="1" applyFont="1" applyBorder="1" applyAlignment="1">
      <alignment horizontal="right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1" fontId="7" fillId="0" borderId="0" xfId="1" applyFont="1">
      <alignment vertical="center"/>
    </xf>
    <xf numFmtId="41" fontId="13" fillId="0" borderId="0" xfId="1" applyFont="1">
      <alignment vertical="center"/>
    </xf>
    <xf numFmtId="176" fontId="7" fillId="0" borderId="0" xfId="0" applyNumberFormat="1" applyFont="1" applyBorder="1" applyAlignment="1">
      <alignment horizontal="right" vertical="center" wrapText="1"/>
    </xf>
    <xf numFmtId="41" fontId="5" fillId="0" borderId="0" xfId="1" applyFont="1">
      <alignment vertical="center"/>
    </xf>
    <xf numFmtId="41" fontId="7" fillId="0" borderId="0" xfId="1" applyFont="1" applyAlignment="1">
      <alignment horizontal="center" vertical="center"/>
    </xf>
    <xf numFmtId="41" fontId="7" fillId="0" borderId="0" xfId="1" applyFont="1" applyAlignment="1">
      <alignment horizontal="left" vertical="center"/>
    </xf>
    <xf numFmtId="41" fontId="7" fillId="0" borderId="0" xfId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4" fillId="0" borderId="0" xfId="7" applyFont="1">
      <alignment vertical="center"/>
    </xf>
    <xf numFmtId="176" fontId="7" fillId="0" borderId="0" xfId="0" applyNumberFormat="1" applyFont="1" applyBorder="1" applyAlignment="1">
      <alignment vertical="center" wrapText="1"/>
    </xf>
    <xf numFmtId="176" fontId="10" fillId="0" borderId="6" xfId="0" applyNumberFormat="1" applyFont="1" applyBorder="1" applyAlignment="1">
      <alignment horizontal="right" vertical="center" wrapText="1"/>
    </xf>
    <xf numFmtId="176" fontId="10" fillId="0" borderId="17" xfId="0" applyNumberFormat="1" applyFont="1" applyBorder="1" applyAlignment="1">
      <alignment horizontal="right" vertical="center" wrapText="1"/>
    </xf>
    <xf numFmtId="176" fontId="7" fillId="0" borderId="8" xfId="0" applyNumberFormat="1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right" vertical="center" wrapText="1"/>
    </xf>
    <xf numFmtId="176" fontId="7" fillId="0" borderId="19" xfId="0" applyNumberFormat="1" applyFont="1" applyBorder="1" applyAlignment="1">
      <alignment horizontal="left" vertical="center" wrapText="1"/>
    </xf>
    <xf numFmtId="176" fontId="7" fillId="0" borderId="19" xfId="0" applyNumberFormat="1" applyFont="1" applyBorder="1" applyAlignment="1">
      <alignment horizontal="center" vertical="center" wrapText="1"/>
    </xf>
    <xf numFmtId="176" fontId="7" fillId="0" borderId="19" xfId="0" quotePrefix="1" applyNumberFormat="1" applyFont="1" applyBorder="1" applyAlignment="1">
      <alignment horizontal="left" vertical="center" wrapText="1"/>
    </xf>
    <xf numFmtId="176" fontId="7" fillId="0" borderId="20" xfId="0" applyNumberFormat="1" applyFont="1" applyBorder="1" applyAlignment="1">
      <alignment horizontal="right" vertical="center" wrapText="1"/>
    </xf>
    <xf numFmtId="41" fontId="14" fillId="0" borderId="0" xfId="1" applyFont="1">
      <alignment vertical="center"/>
    </xf>
    <xf numFmtId="176" fontId="7" fillId="0" borderId="21" xfId="0" applyNumberFormat="1" applyFont="1" applyBorder="1" applyAlignment="1">
      <alignment horizontal="right" vertical="center" wrapText="1"/>
    </xf>
    <xf numFmtId="0" fontId="14" fillId="0" borderId="19" xfId="7" applyFont="1" applyBorder="1" applyAlignment="1">
      <alignment horizontal="center" vertical="center"/>
    </xf>
    <xf numFmtId="0" fontId="14" fillId="0" borderId="0" xfId="7" applyFont="1" applyAlignment="1">
      <alignment horizontal="center" vertical="center"/>
    </xf>
    <xf numFmtId="0" fontId="14" fillId="0" borderId="0" xfId="7" applyFont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 wrapText="1"/>
    </xf>
    <xf numFmtId="0" fontId="14" fillId="0" borderId="4" xfId="7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left" vertical="center" wrapText="1"/>
    </xf>
    <xf numFmtId="176" fontId="7" fillId="0" borderId="22" xfId="0" applyNumberFormat="1" applyFont="1" applyBorder="1" applyAlignment="1">
      <alignment vertical="center" wrapText="1"/>
    </xf>
    <xf numFmtId="176" fontId="7" fillId="0" borderId="22" xfId="0" quotePrefix="1" applyNumberFormat="1" applyFont="1" applyBorder="1" applyAlignment="1">
      <alignment horizontal="left" vertical="center" wrapText="1"/>
    </xf>
    <xf numFmtId="176" fontId="7" fillId="0" borderId="23" xfId="0" applyNumberFormat="1" applyFont="1" applyBorder="1" applyAlignment="1">
      <alignment horizontal="left" vertical="center" wrapText="1"/>
    </xf>
    <xf numFmtId="176" fontId="7" fillId="0" borderId="23" xfId="0" applyNumberFormat="1" applyFont="1" applyBorder="1" applyAlignment="1">
      <alignment vertical="center" wrapText="1"/>
    </xf>
    <xf numFmtId="176" fontId="7" fillId="0" borderId="23" xfId="0" quotePrefix="1" applyNumberFormat="1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6" fontId="10" fillId="0" borderId="24" xfId="0" applyNumberFormat="1" applyFont="1" applyBorder="1" applyAlignment="1">
      <alignment horizontal="right" vertical="center" wrapText="1"/>
    </xf>
    <xf numFmtId="176" fontId="7" fillId="0" borderId="4" xfId="0" applyNumberFormat="1" applyFont="1" applyBorder="1" applyAlignment="1">
      <alignment vertical="center" wrapText="1"/>
    </xf>
    <xf numFmtId="176" fontId="7" fillId="0" borderId="0" xfId="0" quotePrefix="1" applyNumberFormat="1" applyFont="1" applyBorder="1" applyAlignment="1">
      <alignment horizontal="right" vertical="center" wrapText="1"/>
    </xf>
    <xf numFmtId="176" fontId="10" fillId="0" borderId="26" xfId="0" applyNumberFormat="1" applyFont="1" applyBorder="1" applyAlignment="1">
      <alignment horizontal="right" vertical="center" wrapText="1"/>
    </xf>
    <xf numFmtId="0" fontId="7" fillId="0" borderId="27" xfId="0" applyFont="1" applyBorder="1" applyAlignment="1">
      <alignment horizontal="center" vertical="center" wrapText="1"/>
    </xf>
    <xf numFmtId="176" fontId="10" fillId="0" borderId="28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 wrapText="1"/>
    </xf>
    <xf numFmtId="176" fontId="10" fillId="0" borderId="29" xfId="0" applyNumberFormat="1" applyFont="1" applyBorder="1" applyAlignment="1">
      <alignment horizontal="right" vertical="center" wrapText="1"/>
    </xf>
    <xf numFmtId="176" fontId="7" fillId="0" borderId="30" xfId="0" applyNumberFormat="1" applyFont="1" applyBorder="1" applyAlignment="1">
      <alignment vertical="center" wrapText="1"/>
    </xf>
    <xf numFmtId="0" fontId="14" fillId="0" borderId="0" xfId="7" applyFont="1" applyBorder="1" applyAlignment="1">
      <alignment vertical="center"/>
    </xf>
    <xf numFmtId="0" fontId="14" fillId="0" borderId="0" xfId="7" applyFont="1" applyBorder="1">
      <alignment vertical="center"/>
    </xf>
    <xf numFmtId="176" fontId="7" fillId="0" borderId="2" xfId="0" quotePrefix="1" applyNumberFormat="1" applyFont="1" applyBorder="1" applyAlignment="1">
      <alignment horizontal="right" vertical="center" wrapText="1"/>
    </xf>
    <xf numFmtId="176" fontId="7" fillId="0" borderId="19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0" fontId="7" fillId="0" borderId="31" xfId="0" quotePrefix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right" vertical="center" wrapText="1"/>
    </xf>
    <xf numFmtId="176" fontId="7" fillId="0" borderId="32" xfId="0" applyNumberFormat="1" applyFont="1" applyBorder="1" applyAlignment="1">
      <alignment horizontal="center" vertical="center" wrapText="1"/>
    </xf>
    <xf numFmtId="176" fontId="7" fillId="0" borderId="15" xfId="0" quotePrefix="1" applyNumberFormat="1" applyFont="1" applyBorder="1" applyAlignment="1">
      <alignment horizontal="left" vertical="center" wrapText="1"/>
    </xf>
    <xf numFmtId="0" fontId="6" fillId="0" borderId="0" xfId="7" applyFont="1" applyAlignment="1">
      <alignment horizontal="center" vertical="center"/>
    </xf>
    <xf numFmtId="41" fontId="6" fillId="0" borderId="0" xfId="2" applyFont="1">
      <alignment vertical="center"/>
    </xf>
    <xf numFmtId="41" fontId="12" fillId="0" borderId="0" xfId="2" applyFont="1" applyAlignment="1">
      <alignment horizontal="center" vertical="center"/>
    </xf>
    <xf numFmtId="0" fontId="9" fillId="0" borderId="0" xfId="7">
      <alignment vertical="center"/>
    </xf>
    <xf numFmtId="41" fontId="9" fillId="0" borderId="0" xfId="2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76" fontId="10" fillId="0" borderId="0" xfId="0" applyNumberFormat="1" applyFont="1" applyBorder="1" applyAlignment="1">
      <alignment vertical="center" wrapText="1"/>
    </xf>
    <xf numFmtId="176" fontId="7" fillId="0" borderId="33" xfId="0" applyNumberFormat="1" applyFont="1" applyBorder="1" applyAlignment="1">
      <alignment vertical="center" wrapText="1"/>
    </xf>
    <xf numFmtId="176" fontId="7" fillId="0" borderId="33" xfId="0" applyNumberFormat="1" applyFont="1" applyBorder="1" applyAlignment="1">
      <alignment horizontal="left" vertical="center" wrapText="1"/>
    </xf>
    <xf numFmtId="176" fontId="7" fillId="0" borderId="33" xfId="0" quotePrefix="1" applyNumberFormat="1" applyFont="1" applyBorder="1" applyAlignment="1">
      <alignment horizontal="left" vertical="center" wrapText="1"/>
    </xf>
    <xf numFmtId="176" fontId="7" fillId="0" borderId="34" xfId="0" applyNumberFormat="1" applyFont="1" applyBorder="1" applyAlignment="1">
      <alignment horizontal="right" vertical="center" wrapText="1"/>
    </xf>
    <xf numFmtId="41" fontId="6" fillId="0" borderId="0" xfId="2" applyFont="1" applyBorder="1">
      <alignment vertical="center"/>
    </xf>
    <xf numFmtId="41" fontId="9" fillId="0" borderId="0" xfId="2" applyFont="1" applyBorder="1" applyAlignment="1">
      <alignment horizontal="center" vertical="center"/>
    </xf>
    <xf numFmtId="41" fontId="7" fillId="0" borderId="0" xfId="1" applyFont="1" applyBorder="1" applyAlignment="1">
      <alignment horizontal="center" vertical="center"/>
    </xf>
    <xf numFmtId="176" fontId="7" fillId="0" borderId="0" xfId="0" quotePrefix="1" applyNumberFormat="1" applyFont="1" applyBorder="1" applyAlignment="1">
      <alignment horizontal="center" vertical="center" wrapText="1"/>
    </xf>
    <xf numFmtId="176" fontId="5" fillId="0" borderId="0" xfId="0" applyNumberFormat="1" applyFont="1">
      <alignment vertical="center"/>
    </xf>
    <xf numFmtId="176" fontId="7" fillId="0" borderId="35" xfId="0" applyNumberFormat="1" applyFont="1" applyBorder="1" applyAlignment="1">
      <alignment horizontal="center" vertical="center" wrapText="1"/>
    </xf>
    <xf numFmtId="176" fontId="7" fillId="0" borderId="37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1" fontId="10" fillId="0" borderId="18" xfId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left" vertical="center" wrapText="1"/>
    </xf>
    <xf numFmtId="41" fontId="10" fillId="0" borderId="24" xfId="1" applyFont="1" applyBorder="1" applyAlignment="1">
      <alignment horizontal="right" vertical="center" wrapText="1"/>
    </xf>
    <xf numFmtId="176" fontId="7" fillId="0" borderId="4" xfId="0" applyNumberFormat="1" applyFont="1" applyBorder="1" applyAlignment="1">
      <alignment horizontal="left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left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176" fontId="7" fillId="0" borderId="0" xfId="0" applyNumberFormat="1" applyFont="1" applyBorder="1" applyAlignment="1">
      <alignment horizontal="left" vertical="center" wrapText="1"/>
    </xf>
    <xf numFmtId="176" fontId="7" fillId="0" borderId="4" xfId="0" applyNumberFormat="1" applyFont="1" applyBorder="1" applyAlignment="1">
      <alignment horizontal="left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0" xfId="0" applyNumberFormat="1" applyFont="1" applyBorder="1" applyAlignment="1">
      <alignment horizontal="right" vertical="center" wrapText="1"/>
    </xf>
    <xf numFmtId="176" fontId="7" fillId="0" borderId="0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left" vertical="center" wrapText="1"/>
    </xf>
    <xf numFmtId="176" fontId="7" fillId="0" borderId="19" xfId="0" applyNumberFormat="1" applyFont="1" applyBorder="1" applyAlignment="1">
      <alignment horizontal="left" vertical="center" wrapText="1"/>
    </xf>
    <xf numFmtId="176" fontId="7" fillId="0" borderId="19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right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176" fontId="7" fillId="0" borderId="20" xfId="0" applyNumberFormat="1" applyFont="1" applyBorder="1" applyAlignment="1">
      <alignment horizontal="right" vertical="center" wrapText="1"/>
    </xf>
    <xf numFmtId="0" fontId="7" fillId="0" borderId="38" xfId="0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left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41" fontId="10" fillId="0" borderId="18" xfId="1" applyFont="1" applyBorder="1" applyAlignment="1">
      <alignment horizontal="right" vertical="center" wrapText="1"/>
    </xf>
    <xf numFmtId="176" fontId="7" fillId="0" borderId="0" xfId="0" applyNumberFormat="1" applyFont="1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left" vertical="center" wrapText="1"/>
    </xf>
    <xf numFmtId="176" fontId="7" fillId="0" borderId="8" xfId="0" applyNumberFormat="1" applyFont="1" applyBorder="1" applyAlignment="1">
      <alignment horizontal="left" vertical="center" wrapText="1"/>
    </xf>
    <xf numFmtId="176" fontId="7" fillId="0" borderId="4" xfId="0" applyNumberFormat="1" applyFont="1" applyBorder="1" applyAlignment="1">
      <alignment horizontal="left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0" fontId="7" fillId="0" borderId="71" xfId="0" applyFont="1" applyBorder="1" applyAlignment="1">
      <alignment horizontal="center" vertical="center" wrapText="1"/>
    </xf>
    <xf numFmtId="176" fontId="10" fillId="0" borderId="89" xfId="0" applyNumberFormat="1" applyFont="1" applyBorder="1" applyAlignment="1">
      <alignment horizontal="right"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176" fontId="7" fillId="0" borderId="20" xfId="0" applyNumberFormat="1" applyFont="1" applyBorder="1" applyAlignment="1">
      <alignment horizontal="right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left" vertical="center" wrapText="1"/>
    </xf>
    <xf numFmtId="179" fontId="14" fillId="0" borderId="0" xfId="7" applyNumberFormat="1" applyFont="1">
      <alignment vertical="center"/>
    </xf>
    <xf numFmtId="0" fontId="7" fillId="0" borderId="25" xfId="0" applyFont="1" applyBorder="1" applyAlignment="1">
      <alignment horizontal="center" vertical="center" wrapText="1"/>
    </xf>
    <xf numFmtId="176" fontId="10" fillId="0" borderId="30" xfId="0" applyNumberFormat="1" applyFont="1" applyBorder="1" applyAlignment="1">
      <alignment horizontal="right" vertical="center" wrapText="1"/>
    </xf>
    <xf numFmtId="0" fontId="7" fillId="0" borderId="99" xfId="0" applyFont="1" applyBorder="1" applyAlignment="1">
      <alignment horizontal="center" vertical="center" wrapText="1"/>
    </xf>
    <xf numFmtId="176" fontId="10" fillId="0" borderId="100" xfId="0" applyNumberFormat="1" applyFont="1" applyBorder="1" applyAlignment="1">
      <alignment horizontal="right" vertical="center" wrapText="1"/>
    </xf>
    <xf numFmtId="43" fontId="14" fillId="0" borderId="0" xfId="1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right" vertical="center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41" fontId="8" fillId="2" borderId="63" xfId="1" applyFont="1" applyFill="1" applyBorder="1" applyAlignment="1">
      <alignment horizontal="center" vertical="center" wrapText="1"/>
    </xf>
    <xf numFmtId="41" fontId="8" fillId="2" borderId="64" xfId="1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7" fillId="0" borderId="40" xfId="0" quotePrefix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41" fontId="10" fillId="0" borderId="97" xfId="1" applyFont="1" applyBorder="1" applyAlignment="1">
      <alignment horizontal="center" vertical="center" wrapText="1"/>
    </xf>
    <xf numFmtId="41" fontId="10" fillId="0" borderId="74" xfId="1" applyFont="1" applyBorder="1" applyAlignment="1">
      <alignment horizontal="center" vertical="center" wrapText="1"/>
    </xf>
    <xf numFmtId="41" fontId="10" fillId="0" borderId="58" xfId="1" applyFont="1" applyBorder="1" applyAlignment="1">
      <alignment horizontal="center" vertical="center" wrapText="1"/>
    </xf>
    <xf numFmtId="176" fontId="7" fillId="0" borderId="35" xfId="0" applyNumberFormat="1" applyFont="1" applyBorder="1" applyAlignment="1">
      <alignment horizontal="left" vertical="center" wrapText="1"/>
    </xf>
    <xf numFmtId="176" fontId="7" fillId="0" borderId="19" xfId="0" applyNumberFormat="1" applyFont="1" applyBorder="1" applyAlignment="1">
      <alignment horizontal="left" vertical="center" wrapText="1"/>
    </xf>
    <xf numFmtId="176" fontId="7" fillId="0" borderId="20" xfId="0" applyNumberFormat="1" applyFont="1" applyBorder="1" applyAlignment="1">
      <alignment horizontal="left" vertical="center" wrapText="1"/>
    </xf>
    <xf numFmtId="41" fontId="10" fillId="0" borderId="65" xfId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41" fontId="10" fillId="0" borderId="12" xfId="1" applyFont="1" applyBorder="1" applyAlignment="1">
      <alignment horizontal="center" vertical="center" wrapText="1"/>
    </xf>
    <xf numFmtId="0" fontId="7" fillId="0" borderId="39" xfId="0" quotePrefix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176" fontId="7" fillId="0" borderId="35" xfId="0" quotePrefix="1" applyNumberFormat="1" applyFont="1" applyBorder="1" applyAlignment="1">
      <alignment horizontal="left" vertical="center" wrapText="1"/>
    </xf>
    <xf numFmtId="176" fontId="7" fillId="0" borderId="19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37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left" vertical="center" wrapText="1"/>
    </xf>
    <xf numFmtId="176" fontId="7" fillId="0" borderId="4" xfId="0" applyNumberFormat="1" applyFont="1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right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176" fontId="7" fillId="0" borderId="7" xfId="0" applyNumberFormat="1" applyFont="1" applyBorder="1" applyAlignment="1">
      <alignment horizontal="left" vertical="center" wrapText="1"/>
    </xf>
    <xf numFmtId="176" fontId="7" fillId="0" borderId="8" xfId="0" applyNumberFormat="1" applyFont="1" applyBorder="1" applyAlignment="1">
      <alignment horizontal="right"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176" fontId="7" fillId="0" borderId="2" xfId="0" applyNumberFormat="1" applyFont="1" applyBorder="1" applyAlignment="1">
      <alignment horizontal="left" vertical="center" wrapText="1"/>
    </xf>
    <xf numFmtId="176" fontId="10" fillId="0" borderId="72" xfId="0" applyNumberFormat="1" applyFont="1" applyBorder="1" applyAlignment="1">
      <alignment horizontal="right" vertical="center" wrapText="1"/>
    </xf>
    <xf numFmtId="176" fontId="10" fillId="0" borderId="30" xfId="0" applyNumberFormat="1" applyFont="1" applyBorder="1" applyAlignment="1">
      <alignment horizontal="right" vertical="center" wrapText="1"/>
    </xf>
    <xf numFmtId="176" fontId="10" fillId="0" borderId="60" xfId="0" applyNumberFormat="1" applyFont="1" applyBorder="1" applyAlignment="1">
      <alignment horizontal="right" vertical="center" wrapText="1"/>
    </xf>
    <xf numFmtId="176" fontId="10" fillId="0" borderId="73" xfId="0" applyNumberFormat="1" applyFont="1" applyBorder="1" applyAlignment="1">
      <alignment horizontal="right" vertical="center" wrapText="1"/>
    </xf>
    <xf numFmtId="176" fontId="10" fillId="0" borderId="74" xfId="0" applyNumberFormat="1" applyFont="1" applyBorder="1" applyAlignment="1">
      <alignment horizontal="right" vertical="center" wrapText="1"/>
    </xf>
    <xf numFmtId="176" fontId="10" fillId="0" borderId="58" xfId="0" applyNumberFormat="1" applyFont="1" applyBorder="1" applyAlignment="1">
      <alignment horizontal="right" vertical="center" wrapText="1"/>
    </xf>
    <xf numFmtId="177" fontId="7" fillId="0" borderId="19" xfId="0" applyNumberFormat="1" applyFont="1" applyBorder="1" applyAlignment="1">
      <alignment horizontal="center" vertical="center" wrapText="1"/>
    </xf>
    <xf numFmtId="178" fontId="7" fillId="0" borderId="0" xfId="0" quotePrefix="1" applyNumberFormat="1" applyFont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center" vertical="center" wrapText="1"/>
    </xf>
    <xf numFmtId="176" fontId="7" fillId="0" borderId="0" xfId="0" quotePrefix="1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left" vertical="center" wrapText="1"/>
    </xf>
    <xf numFmtId="176" fontId="7" fillId="0" borderId="23" xfId="0" applyNumberFormat="1" applyFont="1" applyBorder="1" applyAlignment="1">
      <alignment horizontal="center" vertical="center" wrapText="1"/>
    </xf>
    <xf numFmtId="176" fontId="15" fillId="0" borderId="3" xfId="0" applyNumberFormat="1" applyFont="1" applyBorder="1" applyAlignment="1">
      <alignment horizontal="left" vertical="center" wrapText="1"/>
    </xf>
    <xf numFmtId="176" fontId="15" fillId="0" borderId="4" xfId="0" applyNumberFormat="1" applyFont="1" applyBorder="1" applyAlignment="1">
      <alignment horizontal="left" vertical="center" wrapText="1"/>
    </xf>
    <xf numFmtId="176" fontId="7" fillId="0" borderId="85" xfId="0" applyNumberFormat="1" applyFont="1" applyBorder="1" applyAlignment="1">
      <alignment horizontal="right" vertical="center" wrapText="1"/>
    </xf>
    <xf numFmtId="176" fontId="7" fillId="0" borderId="98" xfId="0" applyNumberFormat="1" applyFont="1" applyBorder="1" applyAlignment="1">
      <alignment horizontal="right" vertical="center" wrapText="1"/>
    </xf>
    <xf numFmtId="176" fontId="7" fillId="0" borderId="23" xfId="0" applyNumberFormat="1" applyFont="1" applyBorder="1" applyAlignment="1">
      <alignment horizontal="right" vertical="center" wrapText="1"/>
    </xf>
    <xf numFmtId="176" fontId="7" fillId="0" borderId="78" xfId="0" applyNumberFormat="1" applyFont="1" applyBorder="1" applyAlignment="1">
      <alignment horizontal="right" vertical="center" wrapText="1"/>
    </xf>
    <xf numFmtId="176" fontId="15" fillId="0" borderId="84" xfId="0" applyNumberFormat="1" applyFont="1" applyBorder="1" applyAlignment="1">
      <alignment horizontal="left" vertical="center" wrapText="1"/>
    </xf>
    <xf numFmtId="176" fontId="15" fillId="0" borderId="85" xfId="0" applyNumberFormat="1" applyFont="1" applyBorder="1" applyAlignment="1">
      <alignment horizontal="left" vertical="center" wrapText="1"/>
    </xf>
    <xf numFmtId="176" fontId="7" fillId="0" borderId="22" xfId="0" applyNumberFormat="1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right" vertical="center" wrapText="1"/>
    </xf>
    <xf numFmtId="176" fontId="7" fillId="0" borderId="77" xfId="0" applyNumberFormat="1" applyFont="1" applyBorder="1" applyAlignment="1">
      <alignment horizontal="right" vertical="center" wrapText="1"/>
    </xf>
    <xf numFmtId="176" fontId="7" fillId="0" borderId="23" xfId="0" applyNumberFormat="1" applyFont="1" applyBorder="1" applyAlignment="1">
      <alignment horizontal="left" vertical="center" wrapText="1"/>
    </xf>
    <xf numFmtId="176" fontId="10" fillId="0" borderId="76" xfId="0" applyNumberFormat="1" applyFont="1" applyBorder="1" applyAlignment="1">
      <alignment horizontal="right" vertical="center" wrapText="1"/>
    </xf>
    <xf numFmtId="176" fontId="10" fillId="0" borderId="61" xfId="0" applyNumberFormat="1" applyFont="1" applyBorder="1" applyAlignment="1">
      <alignment horizontal="right" vertical="center" wrapText="1"/>
    </xf>
    <xf numFmtId="176" fontId="7" fillId="0" borderId="72" xfId="0" applyNumberFormat="1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right" vertical="center" wrapText="1"/>
    </xf>
    <xf numFmtId="176" fontId="7" fillId="0" borderId="20" xfId="0" applyNumberFormat="1" applyFont="1" applyBorder="1" applyAlignment="1">
      <alignment horizontal="right" vertical="center" wrapText="1"/>
    </xf>
    <xf numFmtId="176" fontId="7" fillId="0" borderId="30" xfId="0" applyNumberFormat="1" applyFont="1" applyBorder="1" applyAlignment="1">
      <alignment horizontal="lef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79" xfId="0" applyNumberFormat="1" applyFont="1" applyBorder="1" applyAlignment="1">
      <alignment horizontal="left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176" fontId="7" fillId="0" borderId="32" xfId="0" applyNumberFormat="1" applyFont="1" applyBorder="1" applyAlignment="1">
      <alignment horizontal="left" vertical="center" wrapText="1"/>
    </xf>
    <xf numFmtId="176" fontId="7" fillId="0" borderId="15" xfId="0" applyNumberFormat="1" applyFont="1" applyBorder="1" applyAlignment="1">
      <alignment horizontal="left" vertical="center" wrapText="1"/>
    </xf>
    <xf numFmtId="176" fontId="7" fillId="0" borderId="16" xfId="0" applyNumberFormat="1" applyFont="1" applyBorder="1" applyAlignment="1">
      <alignment horizontal="left" vertical="center" wrapText="1"/>
    </xf>
    <xf numFmtId="0" fontId="7" fillId="0" borderId="90" xfId="0" quotePrefix="1" applyFont="1" applyBorder="1" applyAlignment="1">
      <alignment horizontal="center" vertical="center" wrapText="1"/>
    </xf>
    <xf numFmtId="0" fontId="7" fillId="0" borderId="91" xfId="0" quotePrefix="1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176" fontId="7" fillId="0" borderId="81" xfId="0" applyNumberFormat="1" applyFont="1" applyBorder="1" applyAlignment="1">
      <alignment horizontal="left" vertical="center" wrapText="1"/>
    </xf>
    <xf numFmtId="176" fontId="7" fillId="0" borderId="82" xfId="0" applyNumberFormat="1" applyFont="1" applyBorder="1" applyAlignment="1">
      <alignment horizontal="left" vertical="center" wrapText="1"/>
    </xf>
    <xf numFmtId="176" fontId="7" fillId="0" borderId="83" xfId="0" applyNumberFormat="1" applyFont="1" applyBorder="1" applyAlignment="1">
      <alignment horizontal="left" vertical="center" wrapText="1"/>
    </xf>
    <xf numFmtId="176" fontId="10" fillId="0" borderId="89" xfId="0" applyNumberFormat="1" applyFont="1" applyBorder="1" applyAlignment="1">
      <alignment horizontal="right" vertical="center" wrapText="1"/>
    </xf>
    <xf numFmtId="176" fontId="10" fillId="0" borderId="36" xfId="0" applyNumberFormat="1" applyFont="1" applyBorder="1" applyAlignment="1">
      <alignment horizontal="right" vertical="center" wrapText="1"/>
    </xf>
    <xf numFmtId="176" fontId="10" fillId="0" borderId="55" xfId="0" applyNumberFormat="1" applyFont="1" applyBorder="1" applyAlignment="1">
      <alignment horizontal="right" vertical="center" wrapText="1"/>
    </xf>
    <xf numFmtId="176" fontId="7" fillId="0" borderId="3" xfId="0" applyNumberFormat="1" applyFont="1" applyBorder="1" applyAlignment="1">
      <alignment horizontal="left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176" fontId="10" fillId="0" borderId="92" xfId="0" applyNumberFormat="1" applyFont="1" applyBorder="1" applyAlignment="1">
      <alignment vertical="center" wrapText="1"/>
    </xf>
    <xf numFmtId="176" fontId="10" fillId="0" borderId="1" xfId="0" applyNumberFormat="1" applyFont="1" applyBorder="1" applyAlignment="1">
      <alignment vertical="center" wrapText="1"/>
    </xf>
    <xf numFmtId="176" fontId="10" fillId="0" borderId="93" xfId="0" applyNumberFormat="1" applyFont="1" applyBorder="1" applyAlignment="1">
      <alignment vertical="center" wrapText="1"/>
    </xf>
    <xf numFmtId="0" fontId="7" fillId="0" borderId="53" xfId="0" applyFont="1" applyBorder="1" applyAlignment="1">
      <alignment horizontal="center" vertical="center" wrapText="1"/>
    </xf>
    <xf numFmtId="176" fontId="7" fillId="0" borderId="37" xfId="0" applyNumberFormat="1" applyFont="1" applyBorder="1" applyAlignment="1">
      <alignment horizontal="left" vertical="center" wrapText="1"/>
    </xf>
    <xf numFmtId="176" fontId="7" fillId="0" borderId="96" xfId="0" applyNumberFormat="1" applyFont="1" applyBorder="1" applyAlignment="1">
      <alignment horizontal="left" vertical="center" wrapText="1"/>
    </xf>
    <xf numFmtId="176" fontId="7" fillId="0" borderId="33" xfId="0" applyNumberFormat="1" applyFont="1" applyBorder="1" applyAlignment="1">
      <alignment horizontal="left" vertical="center" wrapText="1"/>
    </xf>
    <xf numFmtId="176" fontId="7" fillId="0" borderId="33" xfId="0" applyNumberFormat="1" applyFont="1" applyBorder="1" applyAlignment="1">
      <alignment horizontal="center" vertical="center" wrapText="1"/>
    </xf>
    <xf numFmtId="176" fontId="15" fillId="0" borderId="35" xfId="0" applyNumberFormat="1" applyFont="1" applyBorder="1" applyAlignment="1">
      <alignment horizontal="left" vertical="center" wrapText="1"/>
    </xf>
    <xf numFmtId="176" fontId="15" fillId="0" borderId="19" xfId="0" applyNumberFormat="1" applyFont="1" applyBorder="1" applyAlignment="1">
      <alignment horizontal="left" vertical="center" wrapText="1"/>
    </xf>
    <xf numFmtId="177" fontId="7" fillId="0" borderId="0" xfId="0" quotePrefix="1" applyNumberFormat="1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 wrapText="1"/>
    </xf>
    <xf numFmtId="176" fontId="15" fillId="0" borderId="1" xfId="0" quotePrefix="1" applyNumberFormat="1" applyFont="1" applyBorder="1" applyAlignment="1">
      <alignment horizontal="left" vertical="center" wrapText="1"/>
    </xf>
    <xf numFmtId="176" fontId="15" fillId="0" borderId="0" xfId="0" applyNumberFormat="1" applyFont="1" applyBorder="1" applyAlignment="1">
      <alignment horizontal="left" vertical="center" wrapText="1"/>
    </xf>
    <xf numFmtId="176" fontId="7" fillId="0" borderId="101" xfId="0" applyNumberFormat="1" applyFont="1" applyBorder="1" applyAlignment="1">
      <alignment horizontal="left" vertical="center" wrapText="1"/>
    </xf>
    <xf numFmtId="176" fontId="7" fillId="0" borderId="102" xfId="0" applyNumberFormat="1" applyFont="1" applyBorder="1" applyAlignment="1">
      <alignment horizontal="left" vertical="center" wrapText="1"/>
    </xf>
    <xf numFmtId="176" fontId="7" fillId="0" borderId="103" xfId="0" applyNumberFormat="1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176" fontId="7" fillId="0" borderId="85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center" vertical="center" wrapText="1"/>
    </xf>
    <xf numFmtId="176" fontId="7" fillId="0" borderId="3" xfId="0" quotePrefix="1" applyNumberFormat="1" applyFont="1" applyBorder="1" applyAlignment="1">
      <alignment horizontal="left" vertical="center" wrapText="1"/>
    </xf>
    <xf numFmtId="41" fontId="10" fillId="0" borderId="54" xfId="1" applyFont="1" applyBorder="1" applyAlignment="1">
      <alignment horizontal="center" vertical="center" wrapText="1"/>
    </xf>
    <xf numFmtId="41" fontId="10" fillId="0" borderId="36" xfId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1" fontId="10" fillId="0" borderId="18" xfId="1" applyFont="1" applyBorder="1" applyAlignment="1">
      <alignment horizontal="center" vertical="center" wrapText="1"/>
    </xf>
    <xf numFmtId="41" fontId="10" fillId="0" borderId="25" xfId="1" applyFont="1" applyBorder="1" applyAlignment="1">
      <alignment horizontal="center" vertical="center" wrapText="1"/>
    </xf>
    <xf numFmtId="41" fontId="10" fillId="0" borderId="24" xfId="1" applyFont="1" applyBorder="1" applyAlignment="1">
      <alignment horizontal="center" vertical="center" wrapText="1"/>
    </xf>
    <xf numFmtId="176" fontId="15" fillId="0" borderId="79" xfId="0" applyNumberFormat="1" applyFont="1" applyBorder="1" applyAlignment="1">
      <alignment horizontal="left" vertical="center" wrapText="1"/>
    </xf>
    <xf numFmtId="0" fontId="7" fillId="0" borderId="79" xfId="0" applyFont="1" applyBorder="1" applyAlignment="1">
      <alignment horizontal="center" vertical="center" wrapText="1"/>
    </xf>
    <xf numFmtId="176" fontId="7" fillId="0" borderId="79" xfId="0" applyNumberFormat="1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left" vertical="center" wrapText="1"/>
    </xf>
  </cellXfs>
  <cellStyles count="12">
    <cellStyle name="쉼표 [0]" xfId="1" builtinId="6"/>
    <cellStyle name="쉼표 [0] 2" xfId="2"/>
    <cellStyle name="쉼표 [0] 2 2" xfId="3"/>
    <cellStyle name="쉼표 [0] 2 2 2" xfId="4"/>
    <cellStyle name="쉼표 [0] 2 3" xfId="5"/>
    <cellStyle name="쉼표 [0] 3" xfId="6"/>
    <cellStyle name="표준" xfId="0" builtinId="0"/>
    <cellStyle name="표준 2" xfId="7"/>
    <cellStyle name="표준 2 2" xfId="8"/>
    <cellStyle name="표준 2 2 2" xfId="9"/>
    <cellStyle name="표준 2 3" xfId="10"/>
    <cellStyle name="표준 2_2012안심예산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BreakPreview" topLeftCell="A13" zoomScale="115" zoomScaleNormal="115" zoomScaleSheetLayoutView="115" workbookViewId="0">
      <selection activeCell="H30" sqref="H30:W31"/>
    </sheetView>
  </sheetViews>
  <sheetFormatPr defaultRowHeight="17.25" x14ac:dyDescent="0.3"/>
  <cols>
    <col min="1" max="1" width="2.875" style="30" customWidth="1"/>
    <col min="2" max="2" width="7.375" style="31" customWidth="1"/>
    <col min="3" max="3" width="2.875" style="31" customWidth="1"/>
    <col min="4" max="4" width="7.375" style="32" customWidth="1"/>
    <col min="5" max="5" width="3.5" style="32" customWidth="1"/>
    <col min="6" max="6" width="8.875" style="32" customWidth="1"/>
    <col min="7" max="7" width="11.5" style="35" customWidth="1"/>
    <col min="8" max="8" width="5.375" style="36" customWidth="1"/>
    <col min="9" max="9" width="1.75" style="37" customWidth="1"/>
    <col min="10" max="10" width="3.75" style="37" customWidth="1"/>
    <col min="11" max="11" width="2.625" style="37" customWidth="1"/>
    <col min="12" max="12" width="1.875" style="37" customWidth="1"/>
    <col min="13" max="13" width="2.75" style="37" customWidth="1"/>
    <col min="14" max="15" width="3.375" style="37" customWidth="1"/>
    <col min="16" max="16" width="1.875" style="37" customWidth="1"/>
    <col min="17" max="17" width="2.625" style="37" customWidth="1"/>
    <col min="18" max="18" width="1.75" style="37" customWidth="1"/>
    <col min="19" max="19" width="2.75" style="37" customWidth="1"/>
    <col min="20" max="20" width="3" style="37" customWidth="1"/>
    <col min="21" max="21" width="1.75" style="37" customWidth="1"/>
    <col min="22" max="22" width="1.25" style="37" customWidth="1"/>
    <col min="23" max="23" width="8.75" style="38" customWidth="1"/>
    <col min="24" max="24" width="13.75" style="1" bestFit="1" customWidth="1"/>
    <col min="25" max="25" width="9.5" style="1" bestFit="1" customWidth="1"/>
    <col min="26" max="26" width="10.5" style="1" bestFit="1" customWidth="1"/>
    <col min="27" max="16384" width="9" style="1"/>
  </cols>
  <sheetData>
    <row r="1" spans="1:26" ht="45" customHeight="1" x14ac:dyDescent="0.3">
      <c r="A1" s="155" t="s">
        <v>175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26" s="3" customFormat="1" ht="15.75" customHeight="1" thickBot="1" x14ac:dyDescent="0.35">
      <c r="A2" s="156" t="s">
        <v>0</v>
      </c>
      <c r="B2" s="156"/>
      <c r="C2" s="156"/>
      <c r="D2" s="156"/>
      <c r="E2" s="2"/>
      <c r="F2" s="157" t="s">
        <v>1</v>
      </c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1:26" ht="18.75" customHeight="1" x14ac:dyDescent="0.3">
      <c r="A3" s="158" t="s">
        <v>2</v>
      </c>
      <c r="B3" s="159"/>
      <c r="C3" s="159"/>
      <c r="D3" s="159"/>
      <c r="E3" s="159"/>
      <c r="F3" s="160"/>
      <c r="G3" s="161" t="s">
        <v>3</v>
      </c>
      <c r="H3" s="163" t="s">
        <v>4</v>
      </c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5"/>
    </row>
    <row r="4" spans="1:26" ht="18.75" customHeight="1" thickBot="1" x14ac:dyDescent="0.35">
      <c r="A4" s="169" t="s">
        <v>5</v>
      </c>
      <c r="B4" s="170"/>
      <c r="C4" s="171" t="s">
        <v>6</v>
      </c>
      <c r="D4" s="170"/>
      <c r="E4" s="171" t="s">
        <v>7</v>
      </c>
      <c r="F4" s="170"/>
      <c r="G4" s="162"/>
      <c r="H4" s="166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8"/>
    </row>
    <row r="5" spans="1:26" ht="18.75" customHeight="1" thickTop="1" x14ac:dyDescent="0.3">
      <c r="A5" s="172" t="s">
        <v>8</v>
      </c>
      <c r="B5" s="174" t="s">
        <v>9</v>
      </c>
      <c r="C5" s="176">
        <v>11</v>
      </c>
      <c r="D5" s="176" t="s">
        <v>10</v>
      </c>
      <c r="E5" s="176">
        <v>111</v>
      </c>
      <c r="F5" s="176" t="s">
        <v>11</v>
      </c>
      <c r="G5" s="182">
        <f>SUM(W6:W8)</f>
        <v>40707882</v>
      </c>
      <c r="H5" s="185" t="s">
        <v>200</v>
      </c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7"/>
    </row>
    <row r="6" spans="1:26" ht="18.75" customHeight="1" x14ac:dyDescent="0.3">
      <c r="A6" s="172"/>
      <c r="B6" s="174"/>
      <c r="C6" s="176"/>
      <c r="D6" s="176"/>
      <c r="E6" s="176"/>
      <c r="F6" s="176"/>
      <c r="G6" s="183"/>
      <c r="H6" s="4">
        <v>45660</v>
      </c>
      <c r="I6" s="5" t="s">
        <v>144</v>
      </c>
      <c r="J6" s="109">
        <v>7.5</v>
      </c>
      <c r="K6" s="5" t="s">
        <v>145</v>
      </c>
      <c r="L6" s="5" t="s">
        <v>144</v>
      </c>
      <c r="M6" s="5" t="s">
        <v>146</v>
      </c>
      <c r="N6" s="5">
        <v>21</v>
      </c>
      <c r="O6" s="5" t="s">
        <v>147</v>
      </c>
      <c r="P6" s="5" t="s">
        <v>144</v>
      </c>
      <c r="Q6" s="5">
        <v>12</v>
      </c>
      <c r="R6" s="5" t="s">
        <v>146</v>
      </c>
      <c r="S6" s="5" t="s">
        <v>144</v>
      </c>
      <c r="T6" s="5">
        <v>3</v>
      </c>
      <c r="U6" s="5" t="s">
        <v>148</v>
      </c>
      <c r="V6" s="7" t="s">
        <v>149</v>
      </c>
      <c r="W6" s="8">
        <f>H6*0.075*N6*Q6*T6</f>
        <v>2588922</v>
      </c>
    </row>
    <row r="7" spans="1:26" ht="18.75" customHeight="1" x14ac:dyDescent="0.3">
      <c r="A7" s="172"/>
      <c r="B7" s="174"/>
      <c r="C7" s="176"/>
      <c r="D7" s="176"/>
      <c r="E7" s="176"/>
      <c r="F7" s="176"/>
      <c r="G7" s="183"/>
      <c r="H7" s="4">
        <f>H6</f>
        <v>45660</v>
      </c>
      <c r="I7" s="5" t="s">
        <v>144</v>
      </c>
      <c r="J7" s="5">
        <v>15</v>
      </c>
      <c r="K7" s="5" t="s">
        <v>145</v>
      </c>
      <c r="L7" s="5" t="s">
        <v>144</v>
      </c>
      <c r="M7" s="5" t="s">
        <v>146</v>
      </c>
      <c r="N7" s="5">
        <v>21</v>
      </c>
      <c r="O7" s="5" t="s">
        <v>147</v>
      </c>
      <c r="P7" s="5" t="s">
        <v>144</v>
      </c>
      <c r="Q7" s="5">
        <v>12</v>
      </c>
      <c r="R7" s="5" t="s">
        <v>146</v>
      </c>
      <c r="S7" s="5" t="s">
        <v>144</v>
      </c>
      <c r="T7" s="5">
        <v>20</v>
      </c>
      <c r="U7" s="5" t="s">
        <v>148</v>
      </c>
      <c r="V7" s="7" t="s">
        <v>149</v>
      </c>
      <c r="W7" s="8">
        <f>H7*0.15*N7*Q7*T7</f>
        <v>34518960</v>
      </c>
    </row>
    <row r="8" spans="1:26" ht="18.75" customHeight="1" x14ac:dyDescent="0.3">
      <c r="A8" s="172"/>
      <c r="B8" s="174"/>
      <c r="C8" s="177"/>
      <c r="D8" s="177"/>
      <c r="E8" s="177"/>
      <c r="F8" s="177"/>
      <c r="G8" s="184"/>
      <c r="H8" s="189" t="s">
        <v>150</v>
      </c>
      <c r="I8" s="190"/>
      <c r="J8" s="190"/>
      <c r="K8" s="190"/>
      <c r="L8" s="67" t="s">
        <v>151</v>
      </c>
      <c r="M8" s="190">
        <v>300000</v>
      </c>
      <c r="N8" s="190"/>
      <c r="O8" s="190"/>
      <c r="P8" s="10" t="s">
        <v>144</v>
      </c>
      <c r="Q8" s="10">
        <v>12</v>
      </c>
      <c r="R8" s="10" t="s">
        <v>146</v>
      </c>
      <c r="S8" s="10" t="s">
        <v>144</v>
      </c>
      <c r="T8" s="10">
        <v>1</v>
      </c>
      <c r="U8" s="10" t="s">
        <v>148</v>
      </c>
      <c r="V8" s="11" t="s">
        <v>149</v>
      </c>
      <c r="W8" s="12">
        <f>M8*Q8*T8</f>
        <v>3600000</v>
      </c>
    </row>
    <row r="9" spans="1:26" ht="18.75" customHeight="1" x14ac:dyDescent="0.3">
      <c r="A9" s="172"/>
      <c r="B9" s="174"/>
      <c r="C9" s="177"/>
      <c r="D9" s="177"/>
      <c r="E9" s="177">
        <v>112</v>
      </c>
      <c r="F9" s="177" t="s">
        <v>17</v>
      </c>
      <c r="G9" s="188">
        <f>W11+W10</f>
        <v>12600000</v>
      </c>
      <c r="H9" s="185" t="s">
        <v>160</v>
      </c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7"/>
    </row>
    <row r="10" spans="1:26" ht="18.75" customHeight="1" x14ac:dyDescent="0.3">
      <c r="A10" s="172"/>
      <c r="B10" s="174"/>
      <c r="C10" s="177"/>
      <c r="D10" s="177"/>
      <c r="E10" s="177"/>
      <c r="F10" s="177"/>
      <c r="G10" s="188"/>
      <c r="H10" s="191" t="s">
        <v>163</v>
      </c>
      <c r="I10" s="192"/>
      <c r="J10" s="192"/>
      <c r="K10" s="192"/>
      <c r="L10" s="41" t="s">
        <v>151</v>
      </c>
      <c r="M10" s="193">
        <v>50000</v>
      </c>
      <c r="N10" s="193"/>
      <c r="O10" s="193"/>
      <c r="P10" s="5" t="s">
        <v>144</v>
      </c>
      <c r="Q10" s="5">
        <v>12</v>
      </c>
      <c r="R10" s="5" t="s">
        <v>146</v>
      </c>
      <c r="S10" s="5" t="s">
        <v>128</v>
      </c>
      <c r="T10" s="5">
        <v>1</v>
      </c>
      <c r="U10" s="5" t="s">
        <v>148</v>
      </c>
      <c r="V10" s="7" t="s">
        <v>149</v>
      </c>
      <c r="W10" s="8">
        <f>M10*Q10*T10</f>
        <v>600000</v>
      </c>
    </row>
    <row r="11" spans="1:26" ht="18.75" customHeight="1" x14ac:dyDescent="0.3">
      <c r="A11" s="172"/>
      <c r="B11" s="174"/>
      <c r="C11" s="177"/>
      <c r="D11" s="177"/>
      <c r="E11" s="177"/>
      <c r="F11" s="177"/>
      <c r="G11" s="188"/>
      <c r="H11" s="189" t="s">
        <v>161</v>
      </c>
      <c r="I11" s="190"/>
      <c r="J11" s="190">
        <v>2000</v>
      </c>
      <c r="K11" s="190"/>
      <c r="L11" s="111" t="s">
        <v>128</v>
      </c>
      <c r="M11" s="10" t="s">
        <v>146</v>
      </c>
      <c r="N11" s="10">
        <v>20</v>
      </c>
      <c r="O11" s="10" t="s">
        <v>147</v>
      </c>
      <c r="P11" s="10" t="s">
        <v>144</v>
      </c>
      <c r="Q11" s="10">
        <v>12</v>
      </c>
      <c r="R11" s="67" t="s">
        <v>146</v>
      </c>
      <c r="S11" s="67" t="s">
        <v>162</v>
      </c>
      <c r="T11" s="111">
        <v>25</v>
      </c>
      <c r="U11" s="111" t="s">
        <v>117</v>
      </c>
      <c r="V11" s="11" t="s">
        <v>149</v>
      </c>
      <c r="W11" s="116">
        <f>J11*N11*Q11*T11</f>
        <v>12000000</v>
      </c>
    </row>
    <row r="12" spans="1:26" ht="24" customHeight="1" x14ac:dyDescent="0.3">
      <c r="A12" s="173"/>
      <c r="B12" s="175"/>
      <c r="C12" s="178" t="s">
        <v>19</v>
      </c>
      <c r="D12" s="179"/>
      <c r="E12" s="180"/>
      <c r="F12" s="181"/>
      <c r="G12" s="13">
        <f>G5+G9</f>
        <v>53307882</v>
      </c>
      <c r="H12" s="1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7"/>
    </row>
    <row r="13" spans="1:26" ht="24" customHeight="1" x14ac:dyDescent="0.3">
      <c r="A13" s="195" t="s">
        <v>20</v>
      </c>
      <c r="B13" s="201" t="s">
        <v>21</v>
      </c>
      <c r="C13" s="80">
        <v>41</v>
      </c>
      <c r="D13" s="108" t="s">
        <v>21</v>
      </c>
      <c r="E13" s="80">
        <v>412</v>
      </c>
      <c r="F13" s="106" t="s">
        <v>22</v>
      </c>
      <c r="G13" s="107"/>
      <c r="H13" s="216"/>
      <c r="I13" s="210"/>
      <c r="J13" s="210"/>
      <c r="K13" s="210"/>
      <c r="L13" s="218"/>
      <c r="M13" s="218"/>
      <c r="N13" s="218"/>
      <c r="O13" s="218"/>
      <c r="P13" s="15"/>
      <c r="Q13" s="15"/>
      <c r="R13" s="15"/>
      <c r="S13" s="15"/>
      <c r="T13" s="15"/>
      <c r="U13" s="15"/>
      <c r="V13" s="16"/>
      <c r="W13" s="17"/>
      <c r="X13" s="19"/>
      <c r="Y13" s="19"/>
      <c r="Z13" s="20"/>
    </row>
    <row r="14" spans="1:26" ht="24" customHeight="1" x14ac:dyDescent="0.3">
      <c r="A14" s="173"/>
      <c r="B14" s="197"/>
      <c r="C14" s="205" t="s">
        <v>19</v>
      </c>
      <c r="D14" s="203"/>
      <c r="E14" s="179"/>
      <c r="F14" s="204"/>
      <c r="G14" s="13">
        <f>G13</f>
        <v>0</v>
      </c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2"/>
    </row>
    <row r="15" spans="1:26" ht="24" customHeight="1" x14ac:dyDescent="0.3">
      <c r="A15" s="195" t="s">
        <v>23</v>
      </c>
      <c r="B15" s="196" t="s">
        <v>24</v>
      </c>
      <c r="C15" s="18">
        <v>51</v>
      </c>
      <c r="D15" s="18" t="s">
        <v>24</v>
      </c>
      <c r="E15" s="18">
        <v>512</v>
      </c>
      <c r="F15" s="18" t="s">
        <v>25</v>
      </c>
      <c r="G15" s="13">
        <f>W15</f>
        <v>0</v>
      </c>
      <c r="H15" s="14"/>
      <c r="I15" s="218"/>
      <c r="J15" s="218"/>
      <c r="K15" s="218"/>
      <c r="L15" s="218"/>
      <c r="M15" s="10"/>
      <c r="N15" s="10"/>
      <c r="O15" s="219"/>
      <c r="P15" s="219"/>
      <c r="Q15" s="15"/>
      <c r="R15" s="15"/>
      <c r="S15" s="15"/>
      <c r="T15" s="15"/>
      <c r="U15" s="15"/>
      <c r="V15" s="11"/>
      <c r="W15" s="17"/>
    </row>
    <row r="16" spans="1:26" ht="24" customHeight="1" x14ac:dyDescent="0.3">
      <c r="A16" s="173"/>
      <c r="B16" s="197"/>
      <c r="C16" s="198" t="s">
        <v>19</v>
      </c>
      <c r="D16" s="199"/>
      <c r="E16" s="199"/>
      <c r="F16" s="200"/>
      <c r="G16" s="21">
        <f>G15</f>
        <v>0</v>
      </c>
      <c r="H16" s="14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7"/>
    </row>
    <row r="17" spans="1:26" ht="18.75" customHeight="1" x14ac:dyDescent="0.3">
      <c r="A17" s="195" t="s">
        <v>26</v>
      </c>
      <c r="B17" s="201" t="s">
        <v>27</v>
      </c>
      <c r="C17" s="177">
        <v>61</v>
      </c>
      <c r="D17" s="177" t="s">
        <v>27</v>
      </c>
      <c r="E17" s="177">
        <v>611</v>
      </c>
      <c r="F17" s="177" t="s">
        <v>28</v>
      </c>
      <c r="G17" s="194">
        <f>SUM(W18:W20)</f>
        <v>250550118</v>
      </c>
      <c r="H17" s="213" t="s">
        <v>201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7"/>
    </row>
    <row r="18" spans="1:26" ht="18.75" customHeight="1" x14ac:dyDescent="0.3">
      <c r="A18" s="172"/>
      <c r="B18" s="174"/>
      <c r="C18" s="177"/>
      <c r="D18" s="177"/>
      <c r="E18" s="177"/>
      <c r="F18" s="177"/>
      <c r="G18" s="194"/>
      <c r="H18" s="4">
        <f>H7</f>
        <v>45660</v>
      </c>
      <c r="I18" s="5" t="s">
        <v>144</v>
      </c>
      <c r="J18" s="5">
        <v>100</v>
      </c>
      <c r="K18" s="5" t="s">
        <v>145</v>
      </c>
      <c r="L18" s="5" t="s">
        <v>144</v>
      </c>
      <c r="M18" s="5" t="s">
        <v>146</v>
      </c>
      <c r="N18" s="5">
        <v>21</v>
      </c>
      <c r="O18" s="5" t="s">
        <v>147</v>
      </c>
      <c r="P18" s="5" t="s">
        <v>144</v>
      </c>
      <c r="Q18" s="5">
        <v>12</v>
      </c>
      <c r="R18" s="5" t="s">
        <v>146</v>
      </c>
      <c r="S18" s="5" t="s">
        <v>144</v>
      </c>
      <c r="T18" s="5">
        <v>2</v>
      </c>
      <c r="U18" s="5" t="s">
        <v>148</v>
      </c>
      <c r="V18" s="7" t="s">
        <v>149</v>
      </c>
      <c r="W18" s="8">
        <f>H18*1*N18*Q18*T18</f>
        <v>23012640</v>
      </c>
    </row>
    <row r="19" spans="1:26" ht="18.75" customHeight="1" x14ac:dyDescent="0.3">
      <c r="A19" s="172"/>
      <c r="B19" s="174"/>
      <c r="C19" s="177"/>
      <c r="D19" s="177"/>
      <c r="E19" s="177"/>
      <c r="F19" s="177"/>
      <c r="G19" s="194"/>
      <c r="H19" s="4">
        <f>H18</f>
        <v>45660</v>
      </c>
      <c r="I19" s="5" t="s">
        <v>144</v>
      </c>
      <c r="J19" s="109">
        <v>92.5</v>
      </c>
      <c r="K19" s="5" t="s">
        <v>145</v>
      </c>
      <c r="L19" s="5" t="s">
        <v>144</v>
      </c>
      <c r="M19" s="5" t="s">
        <v>146</v>
      </c>
      <c r="N19" s="5">
        <v>21</v>
      </c>
      <c r="O19" s="5" t="s">
        <v>147</v>
      </c>
      <c r="P19" s="5" t="s">
        <v>144</v>
      </c>
      <c r="Q19" s="5">
        <v>12</v>
      </c>
      <c r="R19" s="5" t="s">
        <v>146</v>
      </c>
      <c r="S19" s="5" t="s">
        <v>144</v>
      </c>
      <c r="T19" s="5">
        <v>3</v>
      </c>
      <c r="U19" s="5" t="s">
        <v>148</v>
      </c>
      <c r="V19" s="7" t="s">
        <v>149</v>
      </c>
      <c r="W19" s="8">
        <f>H19*0.925*N19*Q19*T19</f>
        <v>31930038</v>
      </c>
    </row>
    <row r="20" spans="1:26" ht="18.75" customHeight="1" x14ac:dyDescent="0.3">
      <c r="A20" s="172"/>
      <c r="B20" s="174"/>
      <c r="C20" s="177"/>
      <c r="D20" s="177"/>
      <c r="E20" s="177"/>
      <c r="F20" s="177"/>
      <c r="G20" s="194"/>
      <c r="H20" s="9">
        <f>H19</f>
        <v>45660</v>
      </c>
      <c r="I20" s="10" t="s">
        <v>144</v>
      </c>
      <c r="J20" s="10">
        <v>85</v>
      </c>
      <c r="K20" s="10" t="s">
        <v>145</v>
      </c>
      <c r="L20" s="10" t="s">
        <v>144</v>
      </c>
      <c r="M20" s="10" t="s">
        <v>146</v>
      </c>
      <c r="N20" s="10">
        <v>21</v>
      </c>
      <c r="O20" s="10" t="s">
        <v>147</v>
      </c>
      <c r="P20" s="10" t="s">
        <v>144</v>
      </c>
      <c r="Q20" s="10">
        <v>12</v>
      </c>
      <c r="R20" s="10" t="s">
        <v>146</v>
      </c>
      <c r="S20" s="10" t="s">
        <v>144</v>
      </c>
      <c r="T20" s="10">
        <v>20</v>
      </c>
      <c r="U20" s="10" t="s">
        <v>148</v>
      </c>
      <c r="V20" s="11" t="s">
        <v>149</v>
      </c>
      <c r="W20" s="12">
        <f>H20*0.85*N20*Q20*T20</f>
        <v>195607440</v>
      </c>
    </row>
    <row r="21" spans="1:26" ht="24" customHeight="1" x14ac:dyDescent="0.3">
      <c r="A21" s="173"/>
      <c r="B21" s="197"/>
      <c r="C21" s="202" t="s">
        <v>19</v>
      </c>
      <c r="D21" s="199"/>
      <c r="E21" s="203"/>
      <c r="F21" s="204"/>
      <c r="G21" s="110">
        <f>G17</f>
        <v>250550118</v>
      </c>
      <c r="H21" s="189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215"/>
    </row>
    <row r="22" spans="1:26" ht="24" customHeight="1" x14ac:dyDescent="0.3">
      <c r="A22" s="195" t="s">
        <v>164</v>
      </c>
      <c r="B22" s="201" t="s">
        <v>165</v>
      </c>
      <c r="C22" s="206">
        <v>71</v>
      </c>
      <c r="D22" s="206" t="s">
        <v>165</v>
      </c>
      <c r="E22" s="114">
        <v>711</v>
      </c>
      <c r="F22" s="114" t="s">
        <v>166</v>
      </c>
      <c r="G22" s="110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3"/>
    </row>
    <row r="23" spans="1:26" ht="24" customHeight="1" x14ac:dyDescent="0.3">
      <c r="A23" s="172"/>
      <c r="B23" s="174"/>
      <c r="C23" s="176"/>
      <c r="D23" s="176"/>
      <c r="E23" s="114">
        <v>712</v>
      </c>
      <c r="F23" s="114" t="s">
        <v>167</v>
      </c>
      <c r="G23" s="110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3"/>
    </row>
    <row r="24" spans="1:26" ht="24" customHeight="1" x14ac:dyDescent="0.3">
      <c r="A24" s="173"/>
      <c r="B24" s="197"/>
      <c r="C24" s="207" t="s">
        <v>19</v>
      </c>
      <c r="D24" s="208"/>
      <c r="E24" s="209"/>
      <c r="F24" s="209"/>
      <c r="G24" s="110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3"/>
    </row>
    <row r="25" spans="1:26" ht="24" customHeight="1" x14ac:dyDescent="0.3">
      <c r="A25" s="195" t="s">
        <v>29</v>
      </c>
      <c r="B25" s="196" t="s">
        <v>30</v>
      </c>
      <c r="C25" s="92">
        <v>81</v>
      </c>
      <c r="D25" s="80" t="s">
        <v>30</v>
      </c>
      <c r="E25" s="24">
        <v>811</v>
      </c>
      <c r="F25" s="25" t="s">
        <v>31</v>
      </c>
      <c r="G25" s="13"/>
      <c r="H25" s="216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7"/>
      <c r="Y25" s="121"/>
      <c r="Z25" s="3"/>
    </row>
    <row r="26" spans="1:26" ht="24" customHeight="1" x14ac:dyDescent="0.3">
      <c r="A26" s="173"/>
      <c r="B26" s="197"/>
      <c r="C26" s="202" t="s">
        <v>19</v>
      </c>
      <c r="D26" s="179"/>
      <c r="E26" s="203"/>
      <c r="F26" s="204"/>
      <c r="G26" s="13">
        <f>SUM(G25:G25)</f>
        <v>0</v>
      </c>
      <c r="H26" s="4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7"/>
    </row>
    <row r="27" spans="1:26" ht="24" customHeight="1" x14ac:dyDescent="0.3">
      <c r="A27" s="195" t="s">
        <v>32</v>
      </c>
      <c r="B27" s="196" t="s">
        <v>33</v>
      </c>
      <c r="C27" s="18">
        <v>91</v>
      </c>
      <c r="D27" s="18" t="s">
        <v>33</v>
      </c>
      <c r="E27" s="18">
        <v>911</v>
      </c>
      <c r="F27" s="18" t="s">
        <v>34</v>
      </c>
      <c r="G27" s="13">
        <v>860080</v>
      </c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7"/>
    </row>
    <row r="28" spans="1:26" ht="24" customHeight="1" x14ac:dyDescent="0.3">
      <c r="A28" s="173"/>
      <c r="B28" s="197"/>
      <c r="C28" s="198" t="s">
        <v>19</v>
      </c>
      <c r="D28" s="199"/>
      <c r="E28" s="203"/>
      <c r="F28" s="204"/>
      <c r="G28" s="13">
        <f>G27</f>
        <v>860080</v>
      </c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7"/>
    </row>
    <row r="29" spans="1:26" ht="24" customHeight="1" x14ac:dyDescent="0.3">
      <c r="A29" s="211">
        <v>10</v>
      </c>
      <c r="B29" s="201" t="s">
        <v>35</v>
      </c>
      <c r="C29" s="177">
        <v>101</v>
      </c>
      <c r="D29" s="177" t="s">
        <v>35</v>
      </c>
      <c r="E29" s="130">
        <v>1012</v>
      </c>
      <c r="F29" s="123" t="s">
        <v>36</v>
      </c>
      <c r="G29" s="133">
        <f>W29</f>
        <v>600</v>
      </c>
      <c r="H29" s="105"/>
      <c r="I29" s="15"/>
      <c r="J29" s="15"/>
      <c r="K29" s="15"/>
      <c r="L29" s="210" t="s">
        <v>16</v>
      </c>
      <c r="M29" s="210"/>
      <c r="N29" s="210">
        <v>100</v>
      </c>
      <c r="O29" s="210"/>
      <c r="P29" s="210"/>
      <c r="Q29" s="15" t="s">
        <v>12</v>
      </c>
      <c r="R29" s="210">
        <v>6</v>
      </c>
      <c r="S29" s="210"/>
      <c r="T29" s="15" t="s">
        <v>16</v>
      </c>
      <c r="U29" s="15"/>
      <c r="V29" s="16" t="s">
        <v>15</v>
      </c>
      <c r="W29" s="17">
        <f>N29*R29</f>
        <v>600</v>
      </c>
    </row>
    <row r="30" spans="1:26" ht="16.5" customHeight="1" x14ac:dyDescent="0.3">
      <c r="A30" s="212"/>
      <c r="B30" s="174"/>
      <c r="C30" s="177"/>
      <c r="D30" s="177"/>
      <c r="E30" s="177">
        <v>1013</v>
      </c>
      <c r="F30" s="177" t="s">
        <v>152</v>
      </c>
      <c r="G30" s="194">
        <f>W30+W31</f>
        <v>4350000</v>
      </c>
      <c r="H30" s="213" t="s">
        <v>134</v>
      </c>
      <c r="I30" s="186"/>
      <c r="J30" s="186"/>
      <c r="K30" s="214">
        <v>30000</v>
      </c>
      <c r="L30" s="214"/>
      <c r="M30" s="214"/>
      <c r="N30" s="126" t="s">
        <v>12</v>
      </c>
      <c r="O30" s="78">
        <v>10</v>
      </c>
      <c r="P30" s="78" t="s">
        <v>117</v>
      </c>
      <c r="Q30" s="125"/>
      <c r="R30" s="125" t="s">
        <v>12</v>
      </c>
      <c r="S30" s="78">
        <v>12</v>
      </c>
      <c r="T30" s="125" t="s">
        <v>16</v>
      </c>
      <c r="U30" s="125"/>
      <c r="V30" s="49" t="s">
        <v>15</v>
      </c>
      <c r="W30" s="129">
        <f>K30*O30*S30</f>
        <v>3600000</v>
      </c>
    </row>
    <row r="31" spans="1:26" ht="21.75" customHeight="1" x14ac:dyDescent="0.3">
      <c r="A31" s="212"/>
      <c r="B31" s="174"/>
      <c r="C31" s="177"/>
      <c r="D31" s="177"/>
      <c r="E31" s="177"/>
      <c r="F31" s="177"/>
      <c r="G31" s="194"/>
      <c r="H31" s="191" t="s">
        <v>177</v>
      </c>
      <c r="I31" s="192"/>
      <c r="J31" s="192"/>
      <c r="K31" s="192"/>
      <c r="L31" s="193" t="s">
        <v>16</v>
      </c>
      <c r="M31" s="193"/>
      <c r="N31" s="193">
        <v>50000</v>
      </c>
      <c r="O31" s="193"/>
      <c r="P31" s="193"/>
      <c r="Q31" s="122" t="s">
        <v>12</v>
      </c>
      <c r="R31" s="220">
        <v>15</v>
      </c>
      <c r="S31" s="220"/>
      <c r="T31" s="122" t="s">
        <v>133</v>
      </c>
      <c r="U31" s="122"/>
      <c r="V31" s="7" t="s">
        <v>15</v>
      </c>
      <c r="W31" s="128">
        <f>N31*R31</f>
        <v>750000</v>
      </c>
    </row>
    <row r="32" spans="1:26" ht="24" customHeight="1" x14ac:dyDescent="0.3">
      <c r="A32" s="173"/>
      <c r="B32" s="197"/>
      <c r="C32" s="205" t="s">
        <v>19</v>
      </c>
      <c r="D32" s="179"/>
      <c r="E32" s="179"/>
      <c r="F32" s="181"/>
      <c r="G32" s="110">
        <f>G30+G29</f>
        <v>4350600</v>
      </c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/>
      <c r="W32" s="17"/>
    </row>
    <row r="33" spans="1:23" ht="24" customHeight="1" thickBot="1" x14ac:dyDescent="0.35">
      <c r="A33" s="221" t="s">
        <v>39</v>
      </c>
      <c r="B33" s="222"/>
      <c r="C33" s="222"/>
      <c r="D33" s="222"/>
      <c r="E33" s="222"/>
      <c r="F33" s="223"/>
      <c r="G33" s="26">
        <f>G32+G28+G26+G21+G16+G14+G12</f>
        <v>309068680</v>
      </c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9"/>
    </row>
    <row r="34" spans="1:23" x14ac:dyDescent="0.3">
      <c r="G34" s="33">
        <f>G33-'재가(세출)'!G71</f>
        <v>-0.35199999809265137</v>
      </c>
      <c r="H34" s="22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34"/>
    </row>
  </sheetData>
  <mergeCells count="79">
    <mergeCell ref="H31:K31"/>
    <mergeCell ref="L31:M31"/>
    <mergeCell ref="N31:P31"/>
    <mergeCell ref="R31:S31"/>
    <mergeCell ref="A33:F33"/>
    <mergeCell ref="H21:W21"/>
    <mergeCell ref="H25:W25"/>
    <mergeCell ref="H13:K13"/>
    <mergeCell ref="L13:O13"/>
    <mergeCell ref="H17:W17"/>
    <mergeCell ref="I15:L15"/>
    <mergeCell ref="O15:P15"/>
    <mergeCell ref="R29:S29"/>
    <mergeCell ref="A27:A28"/>
    <mergeCell ref="B27:B28"/>
    <mergeCell ref="C28:F28"/>
    <mergeCell ref="A29:A32"/>
    <mergeCell ref="B29:B32"/>
    <mergeCell ref="H30:J30"/>
    <mergeCell ref="K30:M30"/>
    <mergeCell ref="C32:F32"/>
    <mergeCell ref="G30:G31"/>
    <mergeCell ref="F30:F31"/>
    <mergeCell ref="E30:E31"/>
    <mergeCell ref="D29:D31"/>
    <mergeCell ref="C29:C31"/>
    <mergeCell ref="L29:M29"/>
    <mergeCell ref="N29:P29"/>
    <mergeCell ref="C26:F26"/>
    <mergeCell ref="A13:A14"/>
    <mergeCell ref="B13:B14"/>
    <mergeCell ref="C14:F14"/>
    <mergeCell ref="F17:F20"/>
    <mergeCell ref="A25:A26"/>
    <mergeCell ref="B25:B26"/>
    <mergeCell ref="A22:A24"/>
    <mergeCell ref="B22:B24"/>
    <mergeCell ref="C22:C23"/>
    <mergeCell ref="D22:D23"/>
    <mergeCell ref="C24:F24"/>
    <mergeCell ref="G17:G20"/>
    <mergeCell ref="A15:A16"/>
    <mergeCell ref="B15:B16"/>
    <mergeCell ref="C16:F16"/>
    <mergeCell ref="A17:A21"/>
    <mergeCell ref="B17:B21"/>
    <mergeCell ref="C21:F21"/>
    <mergeCell ref="C17:C20"/>
    <mergeCell ref="D17:D20"/>
    <mergeCell ref="E17:E20"/>
    <mergeCell ref="F5:F8"/>
    <mergeCell ref="C12:F12"/>
    <mergeCell ref="G5:G8"/>
    <mergeCell ref="H5:W5"/>
    <mergeCell ref="E9:E11"/>
    <mergeCell ref="F9:F11"/>
    <mergeCell ref="G9:G11"/>
    <mergeCell ref="H9:W9"/>
    <mergeCell ref="H11:I11"/>
    <mergeCell ref="H8:K8"/>
    <mergeCell ref="M8:O8"/>
    <mergeCell ref="H10:K10"/>
    <mergeCell ref="M10:O10"/>
    <mergeCell ref="J11:K11"/>
    <mergeCell ref="A5:A12"/>
    <mergeCell ref="B5:B12"/>
    <mergeCell ref="C5:C11"/>
    <mergeCell ref="D5:D11"/>
    <mergeCell ref="E5:E8"/>
    <mergeCell ref="A1:W1"/>
    <mergeCell ref="A2:B2"/>
    <mergeCell ref="C2:D2"/>
    <mergeCell ref="F2:W2"/>
    <mergeCell ref="A3:F3"/>
    <mergeCell ref="G3:G4"/>
    <mergeCell ref="H3:W4"/>
    <mergeCell ref="A4:B4"/>
    <mergeCell ref="C4:D4"/>
    <mergeCell ref="E4:F4"/>
  </mergeCells>
  <phoneticPr fontId="16" type="noConversion"/>
  <printOptions horizontalCentered="1"/>
  <pageMargins left="7.874015748031496E-2" right="7.874015748031496E-2" top="0.669291338582677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1"/>
  <sheetViews>
    <sheetView tabSelected="1" view="pageBreakPreview" topLeftCell="D53" zoomScale="115" zoomScaleNormal="100" zoomScaleSheetLayoutView="115" workbookViewId="0">
      <selection activeCell="H52" sqref="H52:W58"/>
    </sheetView>
  </sheetViews>
  <sheetFormatPr defaultRowHeight="16.5" x14ac:dyDescent="0.3"/>
  <cols>
    <col min="1" max="1" width="2.875" style="87" customWidth="1"/>
    <col min="2" max="2" width="7.375" style="87" customWidth="1"/>
    <col min="3" max="3" width="2.875" style="87" customWidth="1"/>
    <col min="4" max="4" width="8.25" style="88" customWidth="1"/>
    <col min="5" max="5" width="3.625" style="88" customWidth="1"/>
    <col min="6" max="6" width="10.625" style="88" customWidth="1"/>
    <col min="7" max="7" width="11" style="91" customWidth="1"/>
    <col min="8" max="8" width="6.25" style="36" customWidth="1"/>
    <col min="9" max="9" width="3" style="37" customWidth="1"/>
    <col min="10" max="10" width="2.625" style="37" customWidth="1"/>
    <col min="11" max="11" width="1.625" style="37" customWidth="1"/>
    <col min="12" max="12" width="1.875" style="37" customWidth="1"/>
    <col min="13" max="13" width="2.25" style="37" customWidth="1"/>
    <col min="14" max="14" width="1.875" style="37" customWidth="1"/>
    <col min="15" max="15" width="2.75" style="37" customWidth="1"/>
    <col min="16" max="16" width="2.125" style="37" customWidth="1"/>
    <col min="17" max="17" width="2.25" style="37" customWidth="1"/>
    <col min="18" max="18" width="3" style="37" customWidth="1"/>
    <col min="19" max="19" width="2.625" style="37" customWidth="1"/>
    <col min="20" max="21" width="1.875" style="37" customWidth="1"/>
    <col min="22" max="22" width="1.75" style="37" customWidth="1"/>
    <col min="23" max="23" width="8.375" style="38" customWidth="1"/>
    <col min="24" max="31" width="6.625" style="90" customWidth="1"/>
    <col min="32" max="16384" width="9" style="90"/>
  </cols>
  <sheetData>
    <row r="1" spans="1:24" s="1" customFormat="1" ht="45" customHeight="1" x14ac:dyDescent="0.3">
      <c r="A1" s="155" t="s">
        <v>186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24" s="3" customFormat="1" ht="16.5" customHeight="1" thickBot="1" x14ac:dyDescent="0.35">
      <c r="A2" s="156" t="s">
        <v>40</v>
      </c>
      <c r="B2" s="156"/>
      <c r="C2" s="39"/>
      <c r="D2" s="39"/>
      <c r="E2" s="39"/>
      <c r="F2" s="157" t="s">
        <v>1</v>
      </c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1:24" s="40" customFormat="1" ht="18.75" customHeight="1" x14ac:dyDescent="0.3">
      <c r="A3" s="158" t="s">
        <v>2</v>
      </c>
      <c r="B3" s="159"/>
      <c r="C3" s="159"/>
      <c r="D3" s="159"/>
      <c r="E3" s="159"/>
      <c r="F3" s="160"/>
      <c r="G3" s="161" t="s">
        <v>3</v>
      </c>
      <c r="H3" s="224" t="s">
        <v>4</v>
      </c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5"/>
    </row>
    <row r="4" spans="1:24" s="40" customFormat="1" ht="18.75" customHeight="1" thickBot="1" x14ac:dyDescent="0.35">
      <c r="A4" s="169" t="s">
        <v>5</v>
      </c>
      <c r="B4" s="170"/>
      <c r="C4" s="171" t="s">
        <v>6</v>
      </c>
      <c r="D4" s="170"/>
      <c r="E4" s="171" t="s">
        <v>7</v>
      </c>
      <c r="F4" s="170"/>
      <c r="G4" s="162"/>
      <c r="H4" s="225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8"/>
    </row>
    <row r="5" spans="1:24" s="40" customFormat="1" ht="22.5" customHeight="1" thickTop="1" x14ac:dyDescent="0.3">
      <c r="A5" s="172" t="s">
        <v>209</v>
      </c>
      <c r="B5" s="227" t="s">
        <v>208</v>
      </c>
      <c r="C5" s="227"/>
      <c r="D5" s="227"/>
      <c r="E5" s="152">
        <v>111</v>
      </c>
      <c r="F5" s="152" t="s">
        <v>135</v>
      </c>
      <c r="G5" s="153">
        <v>214200000</v>
      </c>
      <c r="H5" s="316" t="s">
        <v>217</v>
      </c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8"/>
    </row>
    <row r="6" spans="1:24" s="40" customFormat="1" ht="22.5" customHeight="1" x14ac:dyDescent="0.3">
      <c r="A6" s="212"/>
      <c r="B6" s="227"/>
      <c r="C6" s="227"/>
      <c r="D6" s="227"/>
      <c r="E6" s="137">
        <v>112</v>
      </c>
      <c r="F6" s="137" t="s">
        <v>42</v>
      </c>
      <c r="G6" s="66"/>
      <c r="H6" s="191"/>
      <c r="I6" s="192"/>
      <c r="J6" s="193"/>
      <c r="K6" s="193"/>
      <c r="L6" s="193"/>
      <c r="M6" s="193"/>
      <c r="N6" s="5"/>
      <c r="O6" s="5"/>
      <c r="P6" s="5"/>
      <c r="Q6" s="5"/>
      <c r="R6" s="41"/>
      <c r="S6" s="193"/>
      <c r="T6" s="193"/>
      <c r="U6" s="7"/>
      <c r="V6" s="220"/>
      <c r="W6" s="239"/>
    </row>
    <row r="7" spans="1:24" s="40" customFormat="1" ht="22.5" customHeight="1" x14ac:dyDescent="0.3">
      <c r="A7" s="212"/>
      <c r="B7" s="227"/>
      <c r="C7" s="227"/>
      <c r="D7" s="227"/>
      <c r="E7" s="18">
        <v>113</v>
      </c>
      <c r="F7" s="18" t="s">
        <v>43</v>
      </c>
      <c r="G7" s="43"/>
      <c r="H7" s="240"/>
      <c r="I7" s="218"/>
      <c r="J7" s="210"/>
      <c r="K7" s="210"/>
      <c r="L7" s="210"/>
      <c r="M7" s="210"/>
      <c r="N7" s="15"/>
      <c r="O7" s="15"/>
      <c r="P7" s="15"/>
      <c r="Q7" s="210"/>
      <c r="R7" s="210"/>
      <c r="S7" s="210"/>
      <c r="T7" s="210"/>
      <c r="U7" s="15"/>
      <c r="V7" s="241"/>
      <c r="W7" s="242"/>
    </row>
    <row r="8" spans="1:24" s="40" customFormat="1" ht="22.5" customHeight="1" x14ac:dyDescent="0.3">
      <c r="A8" s="212"/>
      <c r="B8" s="227"/>
      <c r="C8" s="227"/>
      <c r="D8" s="227"/>
      <c r="E8" s="45">
        <v>115</v>
      </c>
      <c r="F8" s="45" t="s">
        <v>44</v>
      </c>
      <c r="G8" s="46">
        <v>17850000</v>
      </c>
      <c r="H8" s="191" t="s">
        <v>214</v>
      </c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243"/>
    </row>
    <row r="9" spans="1:24" s="40" customFormat="1" ht="15.75" customHeight="1" x14ac:dyDescent="0.3">
      <c r="A9" s="212"/>
      <c r="B9" s="227"/>
      <c r="C9" s="227"/>
      <c r="D9" s="174"/>
      <c r="E9" s="229">
        <v>116</v>
      </c>
      <c r="F9" s="231" t="s">
        <v>45</v>
      </c>
      <c r="G9" s="244">
        <f>SUM(W9:W13)</f>
        <v>20242448.352000002</v>
      </c>
      <c r="H9" s="185" t="s">
        <v>46</v>
      </c>
      <c r="I9" s="186"/>
      <c r="J9" s="186"/>
      <c r="K9" s="214">
        <f>G5</f>
        <v>214200000</v>
      </c>
      <c r="L9" s="214"/>
      <c r="M9" s="214"/>
      <c r="N9" s="214"/>
      <c r="O9" s="214"/>
      <c r="P9" s="47" t="s">
        <v>211</v>
      </c>
      <c r="Q9" s="250">
        <v>4.5</v>
      </c>
      <c r="R9" s="250"/>
      <c r="S9" s="48" t="s">
        <v>13</v>
      </c>
      <c r="T9" s="47" t="s">
        <v>12</v>
      </c>
      <c r="U9" s="48"/>
      <c r="V9" s="49" t="s">
        <v>15</v>
      </c>
      <c r="W9" s="50">
        <f>K9*0.045</f>
        <v>9639000</v>
      </c>
      <c r="X9" s="51"/>
    </row>
    <row r="10" spans="1:24" s="40" customFormat="1" ht="15.75" customHeight="1" x14ac:dyDescent="0.3">
      <c r="A10" s="212"/>
      <c r="B10" s="227"/>
      <c r="C10" s="227"/>
      <c r="D10" s="174"/>
      <c r="E10" s="230"/>
      <c r="F10" s="227"/>
      <c r="G10" s="245"/>
      <c r="H10" s="191" t="s">
        <v>47</v>
      </c>
      <c r="I10" s="192"/>
      <c r="J10" s="192"/>
      <c r="K10" s="193">
        <f>K9</f>
        <v>214200000</v>
      </c>
      <c r="L10" s="193"/>
      <c r="M10" s="193"/>
      <c r="N10" s="193"/>
      <c r="O10" s="193"/>
      <c r="P10" s="5" t="s">
        <v>12</v>
      </c>
      <c r="Q10" s="251">
        <v>3.12</v>
      </c>
      <c r="R10" s="252"/>
      <c r="S10" s="22" t="s">
        <v>13</v>
      </c>
      <c r="T10" s="5" t="s">
        <v>12</v>
      </c>
      <c r="U10" s="22"/>
      <c r="V10" s="7" t="s">
        <v>15</v>
      </c>
      <c r="W10" s="8">
        <f>K10*Q10%</f>
        <v>6683040</v>
      </c>
      <c r="X10" s="52"/>
    </row>
    <row r="11" spans="1:24" s="40" customFormat="1" ht="15.75" customHeight="1" x14ac:dyDescent="0.3">
      <c r="A11" s="212"/>
      <c r="B11" s="227"/>
      <c r="C11" s="227"/>
      <c r="D11" s="174"/>
      <c r="E11" s="230"/>
      <c r="F11" s="227"/>
      <c r="G11" s="245"/>
      <c r="H11" s="191" t="s">
        <v>48</v>
      </c>
      <c r="I11" s="192"/>
      <c r="J11" s="192"/>
      <c r="K11" s="193">
        <f>W10</f>
        <v>6683040</v>
      </c>
      <c r="L11" s="193"/>
      <c r="M11" s="193"/>
      <c r="N11" s="193"/>
      <c r="O11" s="193"/>
      <c r="P11" s="5" t="s">
        <v>12</v>
      </c>
      <c r="Q11" s="251">
        <v>7.38</v>
      </c>
      <c r="R11" s="252"/>
      <c r="S11" s="135" t="s">
        <v>13</v>
      </c>
      <c r="T11" s="134" t="s">
        <v>12</v>
      </c>
      <c r="U11" s="135"/>
      <c r="V11" s="7" t="s">
        <v>15</v>
      </c>
      <c r="W11" s="141">
        <f>K11*0.0738</f>
        <v>493208.35200000001</v>
      </c>
      <c r="X11" s="51"/>
    </row>
    <row r="12" spans="1:24" s="40" customFormat="1" ht="15.75" customHeight="1" x14ac:dyDescent="0.3">
      <c r="A12" s="212"/>
      <c r="B12" s="227"/>
      <c r="C12" s="227"/>
      <c r="D12" s="174"/>
      <c r="E12" s="230"/>
      <c r="F12" s="227"/>
      <c r="G12" s="245"/>
      <c r="H12" s="191" t="s">
        <v>49</v>
      </c>
      <c r="I12" s="192"/>
      <c r="J12" s="192"/>
      <c r="K12" s="193">
        <f>K10</f>
        <v>214200000</v>
      </c>
      <c r="L12" s="193"/>
      <c r="M12" s="193"/>
      <c r="N12" s="193"/>
      <c r="O12" s="193"/>
      <c r="P12" s="5" t="s">
        <v>12</v>
      </c>
      <c r="Q12" s="312">
        <v>0.9</v>
      </c>
      <c r="R12" s="313"/>
      <c r="S12" s="22" t="s">
        <v>13</v>
      </c>
      <c r="T12" s="5" t="s">
        <v>12</v>
      </c>
      <c r="U12" s="22"/>
      <c r="V12" s="7" t="s">
        <v>15</v>
      </c>
      <c r="W12" s="8">
        <f>K12*0.009</f>
        <v>1927799.9999999998</v>
      </c>
      <c r="X12" s="51"/>
    </row>
    <row r="13" spans="1:24" s="40" customFormat="1" ht="15.75" customHeight="1" x14ac:dyDescent="0.3">
      <c r="A13" s="212"/>
      <c r="B13" s="227"/>
      <c r="C13" s="227"/>
      <c r="D13" s="174"/>
      <c r="E13" s="230"/>
      <c r="F13" s="227"/>
      <c r="G13" s="245"/>
      <c r="H13" s="191" t="s">
        <v>50</v>
      </c>
      <c r="I13" s="192"/>
      <c r="J13" s="192"/>
      <c r="K13" s="193">
        <f>K12</f>
        <v>214200000</v>
      </c>
      <c r="L13" s="193"/>
      <c r="M13" s="193"/>
      <c r="N13" s="193"/>
      <c r="O13" s="193"/>
      <c r="P13" s="5" t="s">
        <v>12</v>
      </c>
      <c r="Q13" s="253" t="s">
        <v>51</v>
      </c>
      <c r="R13" s="193"/>
      <c r="S13" s="22" t="s">
        <v>13</v>
      </c>
      <c r="T13" s="5" t="s">
        <v>12</v>
      </c>
      <c r="U13" s="22"/>
      <c r="V13" s="7" t="s">
        <v>15</v>
      </c>
      <c r="W13" s="8">
        <f>K13*0.007</f>
        <v>1499400</v>
      </c>
      <c r="X13" s="51"/>
    </row>
    <row r="14" spans="1:24" s="54" customFormat="1" ht="15.75" customHeight="1" x14ac:dyDescent="0.3">
      <c r="A14" s="212"/>
      <c r="B14" s="227"/>
      <c r="C14" s="227"/>
      <c r="D14" s="174"/>
      <c r="E14" s="206">
        <v>117</v>
      </c>
      <c r="F14" s="233" t="s">
        <v>52</v>
      </c>
      <c r="G14" s="244">
        <f>SUM(W14:W20)</f>
        <v>6450000</v>
      </c>
      <c r="H14" s="185" t="s">
        <v>203</v>
      </c>
      <c r="I14" s="186"/>
      <c r="J14" s="47" t="s">
        <v>16</v>
      </c>
      <c r="K14" s="214">
        <v>30000</v>
      </c>
      <c r="L14" s="214"/>
      <c r="M14" s="214"/>
      <c r="N14" s="214"/>
      <c r="O14" s="47" t="s">
        <v>12</v>
      </c>
      <c r="P14" s="53">
        <v>10</v>
      </c>
      <c r="Q14" s="47" t="s">
        <v>14</v>
      </c>
      <c r="R14" s="47" t="s">
        <v>12</v>
      </c>
      <c r="S14" s="47">
        <v>4</v>
      </c>
      <c r="T14" s="47" t="s">
        <v>53</v>
      </c>
      <c r="U14" s="47"/>
      <c r="V14" s="49" t="s">
        <v>15</v>
      </c>
      <c r="W14" s="50">
        <f>K14*P14*S14</f>
        <v>1200000</v>
      </c>
    </row>
    <row r="15" spans="1:24" s="54" customFormat="1" ht="15.75" customHeight="1" x14ac:dyDescent="0.3">
      <c r="A15" s="212"/>
      <c r="B15" s="227"/>
      <c r="C15" s="227"/>
      <c r="D15" s="174"/>
      <c r="E15" s="232"/>
      <c r="F15" s="234"/>
      <c r="G15" s="245"/>
      <c r="H15" s="191" t="s">
        <v>54</v>
      </c>
      <c r="I15" s="192"/>
      <c r="J15" s="5" t="s">
        <v>16</v>
      </c>
      <c r="K15" s="193">
        <v>20000</v>
      </c>
      <c r="L15" s="193"/>
      <c r="M15" s="193"/>
      <c r="N15" s="193"/>
      <c r="O15" s="5" t="s">
        <v>12</v>
      </c>
      <c r="P15" s="55">
        <v>4</v>
      </c>
      <c r="Q15" s="5" t="s">
        <v>14</v>
      </c>
      <c r="R15" s="5"/>
      <c r="S15" s="5"/>
      <c r="T15" s="5"/>
      <c r="U15" s="5"/>
      <c r="V15" s="7" t="s">
        <v>15</v>
      </c>
      <c r="W15" s="8">
        <f>K15*P15</f>
        <v>80000</v>
      </c>
    </row>
    <row r="16" spans="1:24" s="54" customFormat="1" ht="15.75" customHeight="1" x14ac:dyDescent="0.3">
      <c r="A16" s="212"/>
      <c r="B16" s="227"/>
      <c r="C16" s="227"/>
      <c r="D16" s="174"/>
      <c r="E16" s="232"/>
      <c r="F16" s="234"/>
      <c r="G16" s="245"/>
      <c r="H16" s="191" t="s">
        <v>204</v>
      </c>
      <c r="I16" s="192"/>
      <c r="J16" s="5" t="s">
        <v>16</v>
      </c>
      <c r="K16" s="193">
        <v>20000</v>
      </c>
      <c r="L16" s="193"/>
      <c r="M16" s="193"/>
      <c r="N16" s="193"/>
      <c r="O16" s="5" t="s">
        <v>12</v>
      </c>
      <c r="P16" s="55">
        <v>10</v>
      </c>
      <c r="Q16" s="5" t="s">
        <v>14</v>
      </c>
      <c r="R16" s="5" t="s">
        <v>12</v>
      </c>
      <c r="S16" s="5">
        <v>1</v>
      </c>
      <c r="T16" s="5" t="s">
        <v>53</v>
      </c>
      <c r="U16" s="5"/>
      <c r="V16" s="7" t="s">
        <v>15</v>
      </c>
      <c r="W16" s="8">
        <f>K16*P16*S16</f>
        <v>200000</v>
      </c>
    </row>
    <row r="17" spans="1:23" s="54" customFormat="1" ht="15.75" customHeight="1" x14ac:dyDescent="0.3">
      <c r="A17" s="212"/>
      <c r="B17" s="227"/>
      <c r="C17" s="227"/>
      <c r="D17" s="174"/>
      <c r="E17" s="232"/>
      <c r="F17" s="234"/>
      <c r="G17" s="245"/>
      <c r="H17" s="191" t="s">
        <v>138</v>
      </c>
      <c r="I17" s="192"/>
      <c r="J17" s="5" t="s">
        <v>16</v>
      </c>
      <c r="K17" s="193">
        <v>40000</v>
      </c>
      <c r="L17" s="193"/>
      <c r="M17" s="193"/>
      <c r="N17" s="193"/>
      <c r="O17" s="5" t="s">
        <v>12</v>
      </c>
      <c r="P17" s="55">
        <v>10</v>
      </c>
      <c r="Q17" s="5" t="s">
        <v>133</v>
      </c>
      <c r="R17" s="5" t="s">
        <v>12</v>
      </c>
      <c r="S17" s="5">
        <v>2</v>
      </c>
      <c r="T17" s="5" t="s">
        <v>53</v>
      </c>
      <c r="U17" s="5"/>
      <c r="V17" s="7" t="s">
        <v>15</v>
      </c>
      <c r="W17" s="8">
        <f>K17*P17*S17</f>
        <v>800000</v>
      </c>
    </row>
    <row r="18" spans="1:23" s="54" customFormat="1" ht="15.75" customHeight="1" x14ac:dyDescent="0.3">
      <c r="A18" s="212"/>
      <c r="B18" s="227"/>
      <c r="C18" s="227"/>
      <c r="D18" s="174"/>
      <c r="E18" s="232"/>
      <c r="F18" s="234"/>
      <c r="G18" s="245"/>
      <c r="H18" s="314" t="s">
        <v>55</v>
      </c>
      <c r="I18" s="315"/>
      <c r="J18" s="193">
        <f>G8</f>
        <v>17850000</v>
      </c>
      <c r="K18" s="193"/>
      <c r="L18" s="193"/>
      <c r="M18" s="193"/>
      <c r="N18" s="5" t="s">
        <v>56</v>
      </c>
      <c r="O18" s="253" t="s">
        <v>174</v>
      </c>
      <c r="P18" s="253"/>
      <c r="Q18" s="193" t="s">
        <v>57</v>
      </c>
      <c r="R18" s="193"/>
      <c r="S18" s="193"/>
      <c r="T18" s="193"/>
      <c r="U18" s="7"/>
      <c r="V18" s="7" t="s">
        <v>15</v>
      </c>
      <c r="W18" s="56">
        <f>J18*O18</f>
        <v>3570000</v>
      </c>
    </row>
    <row r="19" spans="1:23" s="54" customFormat="1" ht="15.75" customHeight="1" x14ac:dyDescent="0.3">
      <c r="A19" s="212"/>
      <c r="B19" s="227"/>
      <c r="C19" s="227"/>
      <c r="D19" s="174"/>
      <c r="E19" s="232"/>
      <c r="F19" s="234"/>
      <c r="G19" s="245"/>
      <c r="H19" s="191" t="s">
        <v>137</v>
      </c>
      <c r="I19" s="192"/>
      <c r="J19" s="5" t="s">
        <v>88</v>
      </c>
      <c r="K19" s="193">
        <v>50000</v>
      </c>
      <c r="L19" s="193"/>
      <c r="M19" s="193"/>
      <c r="N19" s="193"/>
      <c r="O19" s="5" t="s">
        <v>128</v>
      </c>
      <c r="P19" s="55">
        <v>10</v>
      </c>
      <c r="Q19" s="5" t="s">
        <v>14</v>
      </c>
      <c r="R19" s="22"/>
      <c r="S19" s="22"/>
      <c r="T19" s="22"/>
      <c r="U19" s="7"/>
      <c r="V19" s="7" t="s">
        <v>15</v>
      </c>
      <c r="W19" s="8">
        <f>K19*P19</f>
        <v>500000</v>
      </c>
    </row>
    <row r="20" spans="1:23" s="54" customFormat="1" ht="15.75" customHeight="1" x14ac:dyDescent="0.3">
      <c r="A20" s="212"/>
      <c r="B20" s="227"/>
      <c r="C20" s="227"/>
      <c r="D20" s="174"/>
      <c r="E20" s="176"/>
      <c r="F20" s="235"/>
      <c r="G20" s="246"/>
      <c r="H20" s="257" t="s">
        <v>123</v>
      </c>
      <c r="I20" s="258"/>
      <c r="J20" s="10" t="s">
        <v>88</v>
      </c>
      <c r="K20" s="190">
        <v>10000</v>
      </c>
      <c r="L20" s="190"/>
      <c r="M20" s="190"/>
      <c r="N20" s="190"/>
      <c r="O20" s="10" t="s">
        <v>12</v>
      </c>
      <c r="P20" s="57">
        <v>10</v>
      </c>
      <c r="Q20" s="10" t="s">
        <v>14</v>
      </c>
      <c r="R20" s="10"/>
      <c r="S20" s="10"/>
      <c r="T20" s="10"/>
      <c r="U20" s="10"/>
      <c r="V20" s="11" t="s">
        <v>15</v>
      </c>
      <c r="W20" s="12">
        <f>K20*P20</f>
        <v>100000</v>
      </c>
    </row>
    <row r="21" spans="1:23" s="54" customFormat="1" ht="22.5" customHeight="1" x14ac:dyDescent="0.3">
      <c r="A21" s="212"/>
      <c r="B21" s="227"/>
      <c r="C21" s="197"/>
      <c r="D21" s="197"/>
      <c r="E21" s="174" t="s">
        <v>58</v>
      </c>
      <c r="F21" s="238"/>
      <c r="G21" s="46">
        <f>SUM(G5:G20)</f>
        <v>258742448.352</v>
      </c>
      <c r="H21" s="254"/>
      <c r="I21" s="19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7"/>
      <c r="W21" s="8"/>
    </row>
    <row r="22" spans="1:23" s="54" customFormat="1" ht="15.75" customHeight="1" x14ac:dyDescent="0.3">
      <c r="A22" s="212"/>
      <c r="B22" s="227"/>
      <c r="C22" s="196">
        <v>12</v>
      </c>
      <c r="D22" s="196" t="s">
        <v>59</v>
      </c>
      <c r="E22" s="201">
        <v>121</v>
      </c>
      <c r="F22" s="206" t="s">
        <v>60</v>
      </c>
      <c r="G22" s="247">
        <f>SUM(V22:W25)</f>
        <v>1280000</v>
      </c>
      <c r="H22" s="255" t="s">
        <v>61</v>
      </c>
      <c r="I22" s="255"/>
      <c r="J22" s="255"/>
      <c r="K22" s="265" t="s">
        <v>16</v>
      </c>
      <c r="L22" s="265"/>
      <c r="M22" s="265">
        <v>50000</v>
      </c>
      <c r="N22" s="265"/>
      <c r="O22" s="265"/>
      <c r="P22" s="265"/>
      <c r="Q22" s="58" t="s">
        <v>12</v>
      </c>
      <c r="R22" s="59">
        <v>2</v>
      </c>
      <c r="S22" s="265" t="s">
        <v>41</v>
      </c>
      <c r="T22" s="265"/>
      <c r="U22" s="60" t="s">
        <v>15</v>
      </c>
      <c r="V22" s="266">
        <f>M22*R22</f>
        <v>100000</v>
      </c>
      <c r="W22" s="267"/>
    </row>
    <row r="23" spans="1:23" s="54" customFormat="1" ht="15.75" customHeight="1" x14ac:dyDescent="0.3">
      <c r="A23" s="212"/>
      <c r="B23" s="227"/>
      <c r="C23" s="227"/>
      <c r="D23" s="227"/>
      <c r="E23" s="174"/>
      <c r="F23" s="232"/>
      <c r="G23" s="248"/>
      <c r="H23" s="192" t="s">
        <v>62</v>
      </c>
      <c r="I23" s="192"/>
      <c r="J23" s="192"/>
      <c r="K23" s="193" t="s">
        <v>16</v>
      </c>
      <c r="L23" s="193"/>
      <c r="M23" s="193">
        <v>50000</v>
      </c>
      <c r="N23" s="193"/>
      <c r="O23" s="193"/>
      <c r="P23" s="193"/>
      <c r="Q23" s="5" t="s">
        <v>12</v>
      </c>
      <c r="R23" s="41">
        <v>2</v>
      </c>
      <c r="S23" s="193" t="s">
        <v>41</v>
      </c>
      <c r="T23" s="193"/>
      <c r="U23" s="7" t="s">
        <v>15</v>
      </c>
      <c r="V23" s="220">
        <f>M23*R23</f>
        <v>100000</v>
      </c>
      <c r="W23" s="239"/>
    </row>
    <row r="24" spans="1:23" s="54" customFormat="1" ht="15.75" customHeight="1" x14ac:dyDescent="0.3">
      <c r="A24" s="212"/>
      <c r="B24" s="227"/>
      <c r="C24" s="227"/>
      <c r="D24" s="227"/>
      <c r="E24" s="174"/>
      <c r="F24" s="232"/>
      <c r="G24" s="248"/>
      <c r="H24" s="192" t="s">
        <v>153</v>
      </c>
      <c r="I24" s="192"/>
      <c r="J24" s="192"/>
      <c r="K24" s="193" t="s">
        <v>16</v>
      </c>
      <c r="L24" s="193"/>
      <c r="M24" s="193">
        <v>50000</v>
      </c>
      <c r="N24" s="193"/>
      <c r="O24" s="193"/>
      <c r="P24" s="193"/>
      <c r="Q24" s="5" t="s">
        <v>12</v>
      </c>
      <c r="R24" s="41">
        <v>12</v>
      </c>
      <c r="S24" s="193" t="s">
        <v>41</v>
      </c>
      <c r="T24" s="193"/>
      <c r="U24" s="7" t="s">
        <v>15</v>
      </c>
      <c r="V24" s="220">
        <f>M24*R24</f>
        <v>600000</v>
      </c>
      <c r="W24" s="239"/>
    </row>
    <row r="25" spans="1:23" s="54" customFormat="1" ht="15.75" customHeight="1" x14ac:dyDescent="0.3">
      <c r="A25" s="212"/>
      <c r="B25" s="227"/>
      <c r="C25" s="227"/>
      <c r="D25" s="227"/>
      <c r="E25" s="175"/>
      <c r="F25" s="176"/>
      <c r="G25" s="249"/>
      <c r="H25" s="268" t="s">
        <v>119</v>
      </c>
      <c r="I25" s="268"/>
      <c r="J25" s="268"/>
      <c r="K25" s="256" t="s">
        <v>16</v>
      </c>
      <c r="L25" s="256"/>
      <c r="M25" s="256">
        <v>40000</v>
      </c>
      <c r="N25" s="256"/>
      <c r="O25" s="256"/>
      <c r="P25" s="256"/>
      <c r="Q25" s="61" t="s">
        <v>12</v>
      </c>
      <c r="R25" s="62">
        <v>12</v>
      </c>
      <c r="S25" s="256" t="s">
        <v>41</v>
      </c>
      <c r="T25" s="256"/>
      <c r="U25" s="63" t="s">
        <v>15</v>
      </c>
      <c r="V25" s="261">
        <f>M25*R25</f>
        <v>480000</v>
      </c>
      <c r="W25" s="262"/>
    </row>
    <row r="26" spans="1:23" s="54" customFormat="1" ht="22.5" customHeight="1" x14ac:dyDescent="0.3">
      <c r="A26" s="212"/>
      <c r="B26" s="227"/>
      <c r="C26" s="227"/>
      <c r="D26" s="227"/>
      <c r="E26" s="64">
        <v>122</v>
      </c>
      <c r="F26" s="65" t="s">
        <v>63</v>
      </c>
      <c r="G26" s="66">
        <f>V26</f>
        <v>4800000</v>
      </c>
      <c r="H26" s="263" t="s">
        <v>202</v>
      </c>
      <c r="I26" s="264"/>
      <c r="J26" s="320">
        <v>400000</v>
      </c>
      <c r="K26" s="320"/>
      <c r="L26" s="320"/>
      <c r="M26" s="320"/>
      <c r="N26" s="115"/>
      <c r="O26" s="115"/>
      <c r="P26" s="115"/>
      <c r="Q26" s="115" t="s">
        <v>12</v>
      </c>
      <c r="R26" s="41">
        <v>12</v>
      </c>
      <c r="S26" s="320" t="s">
        <v>41</v>
      </c>
      <c r="T26" s="320"/>
      <c r="U26" s="7" t="s">
        <v>15</v>
      </c>
      <c r="V26" s="259">
        <f>J26*R26</f>
        <v>4800000</v>
      </c>
      <c r="W26" s="260"/>
    </row>
    <row r="27" spans="1:23" s="54" customFormat="1" ht="22.5" customHeight="1" x14ac:dyDescent="0.3">
      <c r="A27" s="212"/>
      <c r="B27" s="227"/>
      <c r="C27" s="227"/>
      <c r="D27" s="227"/>
      <c r="E27" s="272">
        <v>123</v>
      </c>
      <c r="F27" s="206" t="s">
        <v>64</v>
      </c>
      <c r="G27" s="269">
        <f>V27+V29+V28</f>
        <v>1280000</v>
      </c>
      <c r="H27" s="271" t="s">
        <v>169</v>
      </c>
      <c r="I27" s="186"/>
      <c r="J27" s="186"/>
      <c r="K27" s="214"/>
      <c r="L27" s="214"/>
      <c r="M27" s="214">
        <v>50000</v>
      </c>
      <c r="N27" s="214"/>
      <c r="O27" s="214"/>
      <c r="P27" s="214"/>
      <c r="Q27" s="47" t="s">
        <v>12</v>
      </c>
      <c r="R27" s="78">
        <v>4</v>
      </c>
      <c r="S27" s="214" t="s">
        <v>142</v>
      </c>
      <c r="T27" s="214"/>
      <c r="U27" s="49" t="s">
        <v>15</v>
      </c>
      <c r="V27" s="275">
        <f>M27*R27</f>
        <v>200000</v>
      </c>
      <c r="W27" s="276"/>
    </row>
    <row r="28" spans="1:23" s="54" customFormat="1" ht="22.5" customHeight="1" x14ac:dyDescent="0.3">
      <c r="A28" s="212"/>
      <c r="B28" s="227"/>
      <c r="C28" s="227"/>
      <c r="D28" s="227"/>
      <c r="E28" s="273"/>
      <c r="F28" s="232"/>
      <c r="G28" s="269"/>
      <c r="H28" s="277" t="s">
        <v>139</v>
      </c>
      <c r="I28" s="192"/>
      <c r="J28" s="192"/>
      <c r="K28" s="193"/>
      <c r="L28" s="193"/>
      <c r="M28" s="193">
        <v>50000</v>
      </c>
      <c r="N28" s="193"/>
      <c r="O28" s="193"/>
      <c r="P28" s="193"/>
      <c r="Q28" s="5" t="s">
        <v>12</v>
      </c>
      <c r="R28" s="41">
        <v>12</v>
      </c>
      <c r="S28" s="193" t="s">
        <v>141</v>
      </c>
      <c r="T28" s="193"/>
      <c r="U28" s="7" t="s">
        <v>15</v>
      </c>
      <c r="V28" s="220">
        <f>M28*R28</f>
        <v>600000</v>
      </c>
      <c r="W28" s="239"/>
    </row>
    <row r="29" spans="1:23" s="54" customFormat="1" ht="22.5" customHeight="1" x14ac:dyDescent="0.3">
      <c r="A29" s="212"/>
      <c r="B29" s="227"/>
      <c r="C29" s="227"/>
      <c r="D29" s="227"/>
      <c r="E29" s="274"/>
      <c r="F29" s="176"/>
      <c r="G29" s="270"/>
      <c r="H29" s="280" t="s">
        <v>154</v>
      </c>
      <c r="I29" s="219"/>
      <c r="J29" s="219"/>
      <c r="K29" s="219"/>
      <c r="L29" s="219"/>
      <c r="M29" s="190">
        <v>40000</v>
      </c>
      <c r="N29" s="190"/>
      <c r="O29" s="190"/>
      <c r="P29" s="190"/>
      <c r="Q29" s="10" t="s">
        <v>12</v>
      </c>
      <c r="R29" s="67">
        <v>12</v>
      </c>
      <c r="S29" s="190" t="s">
        <v>141</v>
      </c>
      <c r="T29" s="190"/>
      <c r="U29" s="11" t="s">
        <v>15</v>
      </c>
      <c r="V29" s="278">
        <f>M29*R29</f>
        <v>480000</v>
      </c>
      <c r="W29" s="279"/>
    </row>
    <row r="30" spans="1:23" s="54" customFormat="1" ht="22.5" customHeight="1" x14ac:dyDescent="0.3">
      <c r="A30" s="212"/>
      <c r="B30" s="227"/>
      <c r="C30" s="197"/>
      <c r="D30" s="197"/>
      <c r="E30" s="236" t="s">
        <v>58</v>
      </c>
      <c r="F30" s="235"/>
      <c r="G30" s="42">
        <f>SUM(G22:G29)</f>
        <v>7360000</v>
      </c>
      <c r="H30" s="216"/>
      <c r="I30" s="210"/>
      <c r="J30" s="210"/>
      <c r="K30" s="210"/>
      <c r="L30" s="218"/>
      <c r="M30" s="218"/>
      <c r="N30" s="218"/>
      <c r="O30" s="218"/>
      <c r="P30" s="218"/>
      <c r="Q30" s="5"/>
      <c r="R30" s="5"/>
      <c r="S30" s="5"/>
      <c r="T30" s="5"/>
      <c r="U30" s="5"/>
      <c r="V30" s="68"/>
      <c r="W30" s="8"/>
    </row>
    <row r="31" spans="1:23" s="54" customFormat="1" ht="22.5" customHeight="1" x14ac:dyDescent="0.3">
      <c r="A31" s="212"/>
      <c r="B31" s="227"/>
      <c r="C31" s="196">
        <v>13</v>
      </c>
      <c r="D31" s="196" t="s">
        <v>66</v>
      </c>
      <c r="E31" s="18">
        <v>131</v>
      </c>
      <c r="F31" s="18" t="s">
        <v>67</v>
      </c>
      <c r="G31" s="43">
        <f>V31</f>
        <v>240000</v>
      </c>
      <c r="H31" s="240" t="s">
        <v>218</v>
      </c>
      <c r="I31" s="218"/>
      <c r="J31" s="218"/>
      <c r="K31" s="210" t="s">
        <v>16</v>
      </c>
      <c r="L31" s="210"/>
      <c r="M31" s="210">
        <v>20000</v>
      </c>
      <c r="N31" s="210"/>
      <c r="O31" s="210"/>
      <c r="P31" s="210"/>
      <c r="Q31" s="15" t="s">
        <v>12</v>
      </c>
      <c r="R31" s="44">
        <v>12</v>
      </c>
      <c r="S31" s="210" t="s">
        <v>41</v>
      </c>
      <c r="T31" s="210"/>
      <c r="U31" s="16" t="s">
        <v>15</v>
      </c>
      <c r="V31" s="241">
        <f>M31*R31</f>
        <v>240000</v>
      </c>
      <c r="W31" s="242"/>
    </row>
    <row r="32" spans="1:23" s="54" customFormat="1" ht="22.5" customHeight="1" x14ac:dyDescent="0.3">
      <c r="A32" s="212"/>
      <c r="B32" s="227"/>
      <c r="C32" s="227"/>
      <c r="D32" s="227"/>
      <c r="E32" s="18">
        <v>132</v>
      </c>
      <c r="F32" s="18" t="s">
        <v>206</v>
      </c>
      <c r="G32" s="42">
        <f>V32</f>
        <v>5400000</v>
      </c>
      <c r="H32" s="277" t="s">
        <v>219</v>
      </c>
      <c r="I32" s="192"/>
      <c r="J32" s="192"/>
      <c r="K32" s="193" t="s">
        <v>16</v>
      </c>
      <c r="L32" s="193"/>
      <c r="M32" s="193">
        <v>450000</v>
      </c>
      <c r="N32" s="193"/>
      <c r="O32" s="193"/>
      <c r="P32" s="193"/>
      <c r="Q32" s="5" t="s">
        <v>12</v>
      </c>
      <c r="R32" s="41">
        <v>12</v>
      </c>
      <c r="S32" s="193" t="s">
        <v>41</v>
      </c>
      <c r="T32" s="193"/>
      <c r="U32" s="7" t="s">
        <v>15</v>
      </c>
      <c r="V32" s="220">
        <f>M32*R32</f>
        <v>5400000</v>
      </c>
      <c r="W32" s="239"/>
    </row>
    <row r="33" spans="1:23" s="54" customFormat="1" ht="22.5" customHeight="1" x14ac:dyDescent="0.3">
      <c r="A33" s="212"/>
      <c r="B33" s="227"/>
      <c r="C33" s="227"/>
      <c r="D33" s="227"/>
      <c r="E33" s="18">
        <v>133</v>
      </c>
      <c r="F33" s="18" t="s">
        <v>70</v>
      </c>
      <c r="G33" s="43">
        <f>V33</f>
        <v>1440000</v>
      </c>
      <c r="H33" s="240" t="s">
        <v>155</v>
      </c>
      <c r="I33" s="218"/>
      <c r="J33" s="218"/>
      <c r="K33" s="210" t="s">
        <v>16</v>
      </c>
      <c r="L33" s="210"/>
      <c r="M33" s="210">
        <v>120000</v>
      </c>
      <c r="N33" s="210"/>
      <c r="O33" s="210"/>
      <c r="P33" s="210"/>
      <c r="Q33" s="15" t="s">
        <v>12</v>
      </c>
      <c r="R33" s="44">
        <v>12</v>
      </c>
      <c r="S33" s="210" t="s">
        <v>41</v>
      </c>
      <c r="T33" s="210"/>
      <c r="U33" s="16" t="s">
        <v>15</v>
      </c>
      <c r="V33" s="241">
        <f>M33*R33</f>
        <v>1440000</v>
      </c>
      <c r="W33" s="242"/>
    </row>
    <row r="34" spans="1:23" s="54" customFormat="1" ht="22.5" customHeight="1" x14ac:dyDescent="0.3">
      <c r="A34" s="212"/>
      <c r="B34" s="227"/>
      <c r="C34" s="227"/>
      <c r="D34" s="227"/>
      <c r="E34" s="18">
        <v>134</v>
      </c>
      <c r="F34" s="18" t="s">
        <v>71</v>
      </c>
      <c r="G34" s="42">
        <f>V34</f>
        <v>5400000</v>
      </c>
      <c r="H34" s="277" t="s">
        <v>156</v>
      </c>
      <c r="I34" s="192"/>
      <c r="J34" s="192"/>
      <c r="K34" s="193" t="s">
        <v>16</v>
      </c>
      <c r="L34" s="193"/>
      <c r="M34" s="193">
        <v>450000</v>
      </c>
      <c r="N34" s="193"/>
      <c r="O34" s="193"/>
      <c r="P34" s="193"/>
      <c r="Q34" s="5" t="s">
        <v>12</v>
      </c>
      <c r="R34" s="41">
        <v>12</v>
      </c>
      <c r="S34" s="193" t="s">
        <v>41</v>
      </c>
      <c r="T34" s="193"/>
      <c r="U34" s="7" t="s">
        <v>15</v>
      </c>
      <c r="V34" s="220">
        <f>M34*R34</f>
        <v>5400000</v>
      </c>
      <c r="W34" s="239"/>
    </row>
    <row r="35" spans="1:23" s="54" customFormat="1" ht="22.5" customHeight="1" x14ac:dyDescent="0.3">
      <c r="A35" s="212"/>
      <c r="B35" s="227"/>
      <c r="C35" s="227"/>
      <c r="D35" s="227"/>
      <c r="E35" s="18">
        <v>135</v>
      </c>
      <c r="F35" s="18" t="s">
        <v>73</v>
      </c>
      <c r="G35" s="43">
        <f>V35</f>
        <v>7200000</v>
      </c>
      <c r="H35" s="240" t="s">
        <v>157</v>
      </c>
      <c r="I35" s="218"/>
      <c r="J35" s="218"/>
      <c r="K35" s="210" t="s">
        <v>16</v>
      </c>
      <c r="L35" s="210"/>
      <c r="M35" s="210">
        <v>600000</v>
      </c>
      <c r="N35" s="210"/>
      <c r="O35" s="210"/>
      <c r="P35" s="210"/>
      <c r="Q35" s="15" t="s">
        <v>12</v>
      </c>
      <c r="R35" s="44">
        <v>12</v>
      </c>
      <c r="S35" s="210" t="s">
        <v>41</v>
      </c>
      <c r="T35" s="210"/>
      <c r="U35" s="16" t="s">
        <v>15</v>
      </c>
      <c r="V35" s="241">
        <f>M35*R35</f>
        <v>7200000</v>
      </c>
      <c r="W35" s="242"/>
    </row>
    <row r="36" spans="1:23" s="40" customFormat="1" ht="22.5" customHeight="1" x14ac:dyDescent="0.3">
      <c r="A36" s="212"/>
      <c r="B36" s="227"/>
      <c r="C36" s="227"/>
      <c r="D36" s="227"/>
      <c r="E36" s="18">
        <v>136</v>
      </c>
      <c r="F36" s="18" t="s">
        <v>74</v>
      </c>
      <c r="G36" s="42">
        <f>W36</f>
        <v>320000</v>
      </c>
      <c r="H36" s="191" t="s">
        <v>179</v>
      </c>
      <c r="I36" s="192"/>
      <c r="J36" s="134" t="s">
        <v>16</v>
      </c>
      <c r="K36" s="193">
        <v>20000</v>
      </c>
      <c r="L36" s="193"/>
      <c r="M36" s="193"/>
      <c r="N36" s="193"/>
      <c r="O36" s="134" t="s">
        <v>12</v>
      </c>
      <c r="P36" s="55">
        <v>8</v>
      </c>
      <c r="Q36" s="134" t="s">
        <v>14</v>
      </c>
      <c r="R36" s="134" t="s">
        <v>12</v>
      </c>
      <c r="S36" s="134">
        <v>2</v>
      </c>
      <c r="T36" s="134" t="s">
        <v>53</v>
      </c>
      <c r="U36" s="134"/>
      <c r="V36" s="7" t="s">
        <v>15</v>
      </c>
      <c r="W36" s="141">
        <f>K36*P36*S36</f>
        <v>320000</v>
      </c>
    </row>
    <row r="37" spans="1:23" s="40" customFormat="1" ht="22.5" customHeight="1" x14ac:dyDescent="0.3">
      <c r="A37" s="212"/>
      <c r="B37" s="227"/>
      <c r="C37" s="197"/>
      <c r="D37" s="197"/>
      <c r="E37" s="236" t="s">
        <v>58</v>
      </c>
      <c r="F37" s="237"/>
      <c r="G37" s="42">
        <f>SUM(G31:G36)</f>
        <v>20000000</v>
      </c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7"/>
    </row>
    <row r="38" spans="1:23" s="40" customFormat="1" ht="22.5" customHeight="1" thickBot="1" x14ac:dyDescent="0.35">
      <c r="A38" s="226"/>
      <c r="B38" s="228"/>
      <c r="C38" s="282" t="s">
        <v>19</v>
      </c>
      <c r="D38" s="283"/>
      <c r="E38" s="283"/>
      <c r="F38" s="284"/>
      <c r="G38" s="69">
        <f>G37+G30+G21</f>
        <v>286102448.352</v>
      </c>
      <c r="H38" s="285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7"/>
    </row>
    <row r="39" spans="1:23" s="40" customFormat="1" ht="21.75" customHeight="1" x14ac:dyDescent="0.3">
      <c r="A39" s="288" t="s">
        <v>210</v>
      </c>
      <c r="B39" s="290" t="s">
        <v>76</v>
      </c>
      <c r="C39" s="290">
        <v>21</v>
      </c>
      <c r="D39" s="290" t="s">
        <v>77</v>
      </c>
      <c r="E39" s="70">
        <v>211</v>
      </c>
      <c r="F39" s="70" t="s">
        <v>78</v>
      </c>
      <c r="G39" s="71"/>
      <c r="H39" s="292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4"/>
    </row>
    <row r="40" spans="1:23" s="40" customFormat="1" ht="21" customHeight="1" x14ac:dyDescent="0.3">
      <c r="A40" s="172"/>
      <c r="B40" s="227"/>
      <c r="C40" s="227"/>
      <c r="D40" s="227"/>
      <c r="E40" s="72">
        <v>212</v>
      </c>
      <c r="F40" s="72" t="s">
        <v>79</v>
      </c>
      <c r="G40" s="73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243"/>
    </row>
    <row r="41" spans="1:23" s="40" customFormat="1" ht="15.75" customHeight="1" x14ac:dyDescent="0.3">
      <c r="A41" s="172"/>
      <c r="B41" s="227"/>
      <c r="C41" s="227"/>
      <c r="D41" s="227"/>
      <c r="E41" s="231">
        <v>213</v>
      </c>
      <c r="F41" s="231" t="s">
        <v>80</v>
      </c>
      <c r="G41" s="295">
        <f>SUM(W41:W43)</f>
        <v>2616000</v>
      </c>
      <c r="H41" s="185" t="s">
        <v>205</v>
      </c>
      <c r="I41" s="186"/>
      <c r="J41" s="186"/>
      <c r="K41" s="186"/>
      <c r="L41" s="186"/>
      <c r="M41" s="78" t="s">
        <v>16</v>
      </c>
      <c r="N41" s="214">
        <v>80000</v>
      </c>
      <c r="O41" s="214"/>
      <c r="P41" s="214"/>
      <c r="Q41" s="214"/>
      <c r="R41" s="47" t="s">
        <v>12</v>
      </c>
      <c r="S41" s="78">
        <v>12</v>
      </c>
      <c r="T41" s="214" t="s">
        <v>41</v>
      </c>
      <c r="U41" s="214"/>
      <c r="V41" s="49" t="s">
        <v>15</v>
      </c>
      <c r="W41" s="50">
        <f>N41*S41</f>
        <v>960000</v>
      </c>
    </row>
    <row r="42" spans="1:23" s="40" customFormat="1" ht="15.75" customHeight="1" x14ac:dyDescent="0.3">
      <c r="A42" s="172"/>
      <c r="B42" s="227"/>
      <c r="C42" s="227"/>
      <c r="D42" s="227"/>
      <c r="E42" s="227"/>
      <c r="F42" s="227"/>
      <c r="G42" s="296"/>
      <c r="H42" s="191" t="s">
        <v>158</v>
      </c>
      <c r="I42" s="192"/>
      <c r="J42" s="192"/>
      <c r="K42" s="192"/>
      <c r="L42" s="192"/>
      <c r="M42" s="41" t="s">
        <v>16</v>
      </c>
      <c r="N42" s="193">
        <v>88000</v>
      </c>
      <c r="O42" s="193"/>
      <c r="P42" s="193"/>
      <c r="Q42" s="193"/>
      <c r="R42" s="5" t="s">
        <v>12</v>
      </c>
      <c r="S42" s="41">
        <v>12</v>
      </c>
      <c r="T42" s="193" t="s">
        <v>41</v>
      </c>
      <c r="U42" s="193"/>
      <c r="V42" s="7" t="s">
        <v>15</v>
      </c>
      <c r="W42" s="8">
        <f>N42*S42</f>
        <v>1056000</v>
      </c>
    </row>
    <row r="43" spans="1:23" s="40" customFormat="1" ht="15.75" customHeight="1" x14ac:dyDescent="0.3">
      <c r="A43" s="172"/>
      <c r="B43" s="227"/>
      <c r="C43" s="197"/>
      <c r="D43" s="197"/>
      <c r="E43" s="197"/>
      <c r="F43" s="197"/>
      <c r="G43" s="297"/>
      <c r="H43" s="298" t="s">
        <v>159</v>
      </c>
      <c r="I43" s="219"/>
      <c r="J43" s="219"/>
      <c r="K43" s="219"/>
      <c r="L43" s="219"/>
      <c r="M43" s="67" t="s">
        <v>16</v>
      </c>
      <c r="N43" s="190">
        <v>50000</v>
      </c>
      <c r="O43" s="190"/>
      <c r="P43" s="190"/>
      <c r="Q43" s="190"/>
      <c r="R43" s="10" t="s">
        <v>12</v>
      </c>
      <c r="S43" s="67">
        <v>12</v>
      </c>
      <c r="T43" s="190" t="s">
        <v>41</v>
      </c>
      <c r="U43" s="190"/>
      <c r="V43" s="11" t="s">
        <v>15</v>
      </c>
      <c r="W43" s="12">
        <f>N43*S43</f>
        <v>600000</v>
      </c>
    </row>
    <row r="44" spans="1:23" s="40" customFormat="1" ht="21" customHeight="1" x14ac:dyDescent="0.3">
      <c r="A44" s="289"/>
      <c r="B44" s="291"/>
      <c r="C44" s="299" t="s">
        <v>19</v>
      </c>
      <c r="D44" s="300"/>
      <c r="E44" s="300"/>
      <c r="F44" s="301"/>
      <c r="G44" s="73">
        <f>G39+G40+G41</f>
        <v>2616000</v>
      </c>
      <c r="H44" s="189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215"/>
    </row>
    <row r="45" spans="1:23" s="40" customFormat="1" ht="21" customHeight="1" x14ac:dyDescent="0.3">
      <c r="A45" s="172" t="s">
        <v>81</v>
      </c>
      <c r="B45" s="227" t="s">
        <v>82</v>
      </c>
      <c r="C45" s="227">
        <v>31</v>
      </c>
      <c r="D45" s="227" t="s">
        <v>66</v>
      </c>
      <c r="E45" s="64">
        <v>311</v>
      </c>
      <c r="F45" s="64" t="s">
        <v>83</v>
      </c>
      <c r="G45" s="66">
        <f t="shared" ref="G45:G50" si="0">W45</f>
        <v>12000000</v>
      </c>
      <c r="H45" s="277" t="s">
        <v>131</v>
      </c>
      <c r="I45" s="192"/>
      <c r="J45" s="192"/>
      <c r="K45" s="192"/>
      <c r="L45" s="192"/>
      <c r="M45" s="41" t="s">
        <v>16</v>
      </c>
      <c r="N45" s="193">
        <v>1000000</v>
      </c>
      <c r="O45" s="193"/>
      <c r="P45" s="193"/>
      <c r="Q45" s="193"/>
      <c r="R45" s="5" t="s">
        <v>12</v>
      </c>
      <c r="S45" s="41">
        <v>12</v>
      </c>
      <c r="T45" s="193" t="s">
        <v>41</v>
      </c>
      <c r="U45" s="193"/>
      <c r="V45" s="7" t="s">
        <v>15</v>
      </c>
      <c r="W45" s="8">
        <f>N45*S45</f>
        <v>12000000</v>
      </c>
    </row>
    <row r="46" spans="1:23" s="40" customFormat="1" ht="21" customHeight="1" x14ac:dyDescent="0.3">
      <c r="A46" s="172"/>
      <c r="B46" s="227"/>
      <c r="C46" s="227"/>
      <c r="D46" s="227"/>
      <c r="E46" s="18">
        <v>312</v>
      </c>
      <c r="F46" s="18" t="s">
        <v>84</v>
      </c>
      <c r="G46" s="43">
        <f t="shared" si="0"/>
        <v>1200000</v>
      </c>
      <c r="H46" s="240" t="s">
        <v>85</v>
      </c>
      <c r="I46" s="218"/>
      <c r="J46" s="218"/>
      <c r="K46" s="218"/>
      <c r="L46" s="218"/>
      <c r="M46" s="44" t="s">
        <v>16</v>
      </c>
      <c r="N46" s="210">
        <v>100000</v>
      </c>
      <c r="O46" s="210"/>
      <c r="P46" s="210"/>
      <c r="Q46" s="210"/>
      <c r="R46" s="15" t="s">
        <v>12</v>
      </c>
      <c r="S46" s="44">
        <v>12</v>
      </c>
      <c r="T46" s="210" t="s">
        <v>41</v>
      </c>
      <c r="U46" s="210"/>
      <c r="V46" s="16" t="s">
        <v>15</v>
      </c>
      <c r="W46" s="17">
        <f>N46*S46</f>
        <v>1200000</v>
      </c>
    </row>
    <row r="47" spans="1:23" s="40" customFormat="1" ht="21" customHeight="1" x14ac:dyDescent="0.3">
      <c r="A47" s="172"/>
      <c r="B47" s="227"/>
      <c r="C47" s="227"/>
      <c r="D47" s="227"/>
      <c r="E47" s="18">
        <v>313</v>
      </c>
      <c r="F47" s="18" t="s">
        <v>86</v>
      </c>
      <c r="G47" s="42"/>
      <c r="H47" s="74"/>
      <c r="I47" s="5"/>
      <c r="J47" s="193"/>
      <c r="K47" s="193"/>
      <c r="L47" s="193"/>
      <c r="M47" s="5"/>
      <c r="N47" s="75"/>
      <c r="O47" s="75"/>
      <c r="P47" s="76"/>
      <c r="Q47" s="5"/>
      <c r="R47" s="5"/>
      <c r="S47" s="5"/>
      <c r="T47" s="5"/>
      <c r="U47" s="41"/>
      <c r="V47" s="7"/>
      <c r="W47" s="77"/>
    </row>
    <row r="48" spans="1:23" s="40" customFormat="1" ht="21" customHeight="1" x14ac:dyDescent="0.3">
      <c r="A48" s="172"/>
      <c r="B48" s="227"/>
      <c r="C48" s="227"/>
      <c r="D48" s="227"/>
      <c r="E48" s="18">
        <v>314</v>
      </c>
      <c r="F48" s="18" t="s">
        <v>91</v>
      </c>
      <c r="G48" s="43">
        <f t="shared" si="0"/>
        <v>360000</v>
      </c>
      <c r="H48" s="240" t="s">
        <v>87</v>
      </c>
      <c r="I48" s="218"/>
      <c r="J48" s="218"/>
      <c r="K48" s="218"/>
      <c r="L48" s="218"/>
      <c r="M48" s="44" t="s">
        <v>16</v>
      </c>
      <c r="N48" s="210">
        <v>30000</v>
      </c>
      <c r="O48" s="210"/>
      <c r="P48" s="210"/>
      <c r="Q48" s="210"/>
      <c r="R48" s="15" t="s">
        <v>12</v>
      </c>
      <c r="S48" s="44">
        <v>12</v>
      </c>
      <c r="T48" s="210" t="s">
        <v>41</v>
      </c>
      <c r="U48" s="210"/>
      <c r="V48" s="16" t="s">
        <v>15</v>
      </c>
      <c r="W48" s="17">
        <f>N48*S48</f>
        <v>360000</v>
      </c>
    </row>
    <row r="49" spans="1:44" s="40" customFormat="1" ht="21" customHeight="1" x14ac:dyDescent="0.3">
      <c r="A49" s="172"/>
      <c r="B49" s="227"/>
      <c r="C49" s="227"/>
      <c r="D49" s="227"/>
      <c r="E49" s="18">
        <v>315</v>
      </c>
      <c r="F49" s="18" t="s">
        <v>92</v>
      </c>
      <c r="G49" s="42"/>
      <c r="H49" s="74"/>
      <c r="I49" s="41"/>
      <c r="J49" s="41"/>
      <c r="K49" s="41"/>
      <c r="L49" s="193"/>
      <c r="M49" s="193"/>
      <c r="N49" s="193"/>
      <c r="O49" s="193"/>
      <c r="P49" s="193"/>
      <c r="Q49" s="193"/>
      <c r="R49" s="5"/>
      <c r="S49" s="41"/>
      <c r="T49" s="193"/>
      <c r="U49" s="193"/>
      <c r="V49" s="7"/>
      <c r="W49" s="8"/>
    </row>
    <row r="50" spans="1:44" s="40" customFormat="1" ht="21" customHeight="1" x14ac:dyDescent="0.3">
      <c r="A50" s="172"/>
      <c r="B50" s="227"/>
      <c r="C50" s="227"/>
      <c r="D50" s="227"/>
      <c r="E50" s="18">
        <v>318</v>
      </c>
      <c r="F50" s="18" t="s">
        <v>132</v>
      </c>
      <c r="G50" s="43">
        <f t="shared" si="0"/>
        <v>3000000</v>
      </c>
      <c r="H50" s="240" t="s">
        <v>87</v>
      </c>
      <c r="I50" s="218"/>
      <c r="J50" s="218"/>
      <c r="K50" s="218"/>
      <c r="L50" s="218"/>
      <c r="M50" s="44" t="s">
        <v>16</v>
      </c>
      <c r="N50" s="210">
        <v>250000</v>
      </c>
      <c r="O50" s="210"/>
      <c r="P50" s="210"/>
      <c r="Q50" s="210"/>
      <c r="R50" s="15" t="s">
        <v>12</v>
      </c>
      <c r="S50" s="44">
        <v>12</v>
      </c>
      <c r="T50" s="210" t="s">
        <v>41</v>
      </c>
      <c r="U50" s="210"/>
      <c r="V50" s="16" t="s">
        <v>15</v>
      </c>
      <c r="W50" s="17">
        <f>N50*S50</f>
        <v>3000000</v>
      </c>
    </row>
    <row r="51" spans="1:44" s="40" customFormat="1" ht="21" customHeight="1" x14ac:dyDescent="0.3">
      <c r="A51" s="172"/>
      <c r="B51" s="227"/>
      <c r="C51" s="227"/>
      <c r="D51" s="227"/>
      <c r="E51" s="45">
        <v>319</v>
      </c>
      <c r="F51" s="45" t="s">
        <v>93</v>
      </c>
      <c r="G51" s="42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2"/>
    </row>
    <row r="52" spans="1:44" s="40" customFormat="1" ht="20.25" customHeight="1" x14ac:dyDescent="0.3">
      <c r="A52" s="172"/>
      <c r="B52" s="174"/>
      <c r="C52" s="177">
        <v>33</v>
      </c>
      <c r="D52" s="177" t="s">
        <v>94</v>
      </c>
      <c r="E52" s="281">
        <v>332</v>
      </c>
      <c r="F52" s="177" t="s">
        <v>95</v>
      </c>
      <c r="G52" s="302">
        <f>SUM(W52:W58)</f>
        <v>3500000</v>
      </c>
      <c r="H52" s="310" t="s">
        <v>182</v>
      </c>
      <c r="I52" s="311"/>
      <c r="J52" s="311"/>
      <c r="K52" s="311"/>
      <c r="L52" s="311"/>
      <c r="M52" s="78" t="s">
        <v>96</v>
      </c>
      <c r="N52" s="214">
        <v>100000</v>
      </c>
      <c r="O52" s="214"/>
      <c r="P52" s="214"/>
      <c r="Q52" s="214"/>
      <c r="R52" s="138" t="s">
        <v>12</v>
      </c>
      <c r="S52" s="78">
        <v>12</v>
      </c>
      <c r="T52" s="214" t="s">
        <v>98</v>
      </c>
      <c r="U52" s="214"/>
      <c r="V52" s="49" t="s">
        <v>37</v>
      </c>
      <c r="W52" s="145">
        <f>N52*S52</f>
        <v>1200000</v>
      </c>
    </row>
    <row r="53" spans="1:44" s="40" customFormat="1" ht="20.25" customHeight="1" x14ac:dyDescent="0.3">
      <c r="A53" s="172"/>
      <c r="B53" s="174"/>
      <c r="C53" s="177"/>
      <c r="D53" s="177"/>
      <c r="E53" s="281"/>
      <c r="F53" s="177"/>
      <c r="G53" s="303"/>
      <c r="H53" s="277" t="s">
        <v>99</v>
      </c>
      <c r="I53" s="192"/>
      <c r="J53" s="192"/>
      <c r="K53" s="192"/>
      <c r="L53" s="192"/>
      <c r="M53" s="41" t="s">
        <v>96</v>
      </c>
      <c r="N53" s="193">
        <v>50000</v>
      </c>
      <c r="O53" s="193"/>
      <c r="P53" s="193"/>
      <c r="Q53" s="193"/>
      <c r="R53" s="134" t="s">
        <v>12</v>
      </c>
      <c r="S53" s="41">
        <v>2</v>
      </c>
      <c r="T53" s="193" t="s">
        <v>98</v>
      </c>
      <c r="U53" s="193"/>
      <c r="V53" s="7" t="s">
        <v>37</v>
      </c>
      <c r="W53" s="141">
        <f>N53*S53</f>
        <v>100000</v>
      </c>
    </row>
    <row r="54" spans="1:44" s="40" customFormat="1" ht="20.25" customHeight="1" x14ac:dyDescent="0.3">
      <c r="A54" s="172"/>
      <c r="B54" s="174"/>
      <c r="C54" s="177"/>
      <c r="D54" s="177"/>
      <c r="E54" s="281"/>
      <c r="F54" s="177"/>
      <c r="G54" s="303"/>
      <c r="H54" s="277" t="s">
        <v>100</v>
      </c>
      <c r="I54" s="192"/>
      <c r="J54" s="192"/>
      <c r="K54" s="192"/>
      <c r="L54" s="192"/>
      <c r="M54" s="41" t="s">
        <v>96</v>
      </c>
      <c r="N54" s="193">
        <v>400000</v>
      </c>
      <c r="O54" s="193"/>
      <c r="P54" s="193"/>
      <c r="Q54" s="193"/>
      <c r="R54" s="134" t="s">
        <v>12</v>
      </c>
      <c r="S54" s="41">
        <v>1</v>
      </c>
      <c r="T54" s="193" t="s">
        <v>98</v>
      </c>
      <c r="U54" s="193"/>
      <c r="V54" s="7" t="s">
        <v>37</v>
      </c>
      <c r="W54" s="141">
        <f t="shared" ref="W54:W58" si="1">N54*S54</f>
        <v>400000</v>
      </c>
      <c r="X54" s="93"/>
      <c r="Y54" s="93"/>
      <c r="Z54" s="93"/>
      <c r="AA54" s="94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5"/>
      <c r="AM54" s="41"/>
      <c r="AN54" s="41"/>
      <c r="AO54" s="41"/>
      <c r="AP54" s="7"/>
      <c r="AQ54" s="34"/>
      <c r="AR54" s="76"/>
    </row>
    <row r="55" spans="1:44" s="40" customFormat="1" ht="20.25" customHeight="1" x14ac:dyDescent="0.3">
      <c r="A55" s="172"/>
      <c r="B55" s="174"/>
      <c r="C55" s="177"/>
      <c r="D55" s="177"/>
      <c r="E55" s="281"/>
      <c r="F55" s="177"/>
      <c r="G55" s="303"/>
      <c r="H55" s="277" t="s">
        <v>198</v>
      </c>
      <c r="I55" s="192"/>
      <c r="J55" s="192"/>
      <c r="K55" s="192"/>
      <c r="L55" s="192"/>
      <c r="M55" s="41" t="s">
        <v>16</v>
      </c>
      <c r="N55" s="193">
        <v>400000</v>
      </c>
      <c r="O55" s="193"/>
      <c r="P55" s="193"/>
      <c r="Q55" s="193"/>
      <c r="R55" s="134" t="s">
        <v>12</v>
      </c>
      <c r="S55" s="41">
        <v>2</v>
      </c>
      <c r="T55" s="193" t="s">
        <v>41</v>
      </c>
      <c r="U55" s="193"/>
      <c r="V55" s="7" t="s">
        <v>15</v>
      </c>
      <c r="W55" s="141">
        <f t="shared" si="1"/>
        <v>800000</v>
      </c>
      <c r="X55" s="93"/>
      <c r="Y55" s="93"/>
      <c r="Z55" s="93"/>
      <c r="AA55" s="94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5"/>
      <c r="AM55" s="41"/>
      <c r="AN55" s="41"/>
      <c r="AO55" s="41"/>
      <c r="AP55" s="7"/>
      <c r="AQ55" s="34"/>
      <c r="AR55" s="76"/>
    </row>
    <row r="56" spans="1:44" s="40" customFormat="1" ht="20.25" customHeight="1" x14ac:dyDescent="0.3">
      <c r="A56" s="172"/>
      <c r="B56" s="174"/>
      <c r="C56" s="177"/>
      <c r="D56" s="177"/>
      <c r="E56" s="281"/>
      <c r="F56" s="177"/>
      <c r="G56" s="303"/>
      <c r="H56" s="277" t="s">
        <v>197</v>
      </c>
      <c r="I56" s="192"/>
      <c r="J56" s="192"/>
      <c r="K56" s="192"/>
      <c r="L56" s="192"/>
      <c r="M56" s="41" t="s">
        <v>96</v>
      </c>
      <c r="N56" s="193">
        <v>400000</v>
      </c>
      <c r="O56" s="193"/>
      <c r="P56" s="193"/>
      <c r="Q56" s="193"/>
      <c r="R56" s="134" t="s">
        <v>12</v>
      </c>
      <c r="S56" s="41">
        <v>1</v>
      </c>
      <c r="T56" s="193" t="s">
        <v>98</v>
      </c>
      <c r="U56" s="193"/>
      <c r="V56" s="7" t="s">
        <v>37</v>
      </c>
      <c r="W56" s="141">
        <f t="shared" si="1"/>
        <v>400000</v>
      </c>
      <c r="X56" s="93"/>
      <c r="Y56" s="93"/>
      <c r="Z56" s="93"/>
      <c r="AA56" s="94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134"/>
      <c r="AM56" s="41"/>
      <c r="AN56" s="41"/>
      <c r="AO56" s="41"/>
      <c r="AP56" s="7"/>
      <c r="AQ56" s="136"/>
      <c r="AR56" s="76"/>
    </row>
    <row r="57" spans="1:44" s="40" customFormat="1" ht="20.25" customHeight="1" x14ac:dyDescent="0.3">
      <c r="A57" s="172"/>
      <c r="B57" s="174"/>
      <c r="C57" s="177"/>
      <c r="D57" s="177"/>
      <c r="E57" s="281"/>
      <c r="F57" s="177"/>
      <c r="G57" s="303"/>
      <c r="H57" s="277" t="s">
        <v>181</v>
      </c>
      <c r="I57" s="192"/>
      <c r="J57" s="192"/>
      <c r="K57" s="192"/>
      <c r="L57" s="192"/>
      <c r="M57" s="41" t="s">
        <v>16</v>
      </c>
      <c r="N57" s="193">
        <v>100000</v>
      </c>
      <c r="O57" s="193"/>
      <c r="P57" s="193"/>
      <c r="Q57" s="193"/>
      <c r="R57" s="134" t="s">
        <v>12</v>
      </c>
      <c r="S57" s="41">
        <v>4</v>
      </c>
      <c r="T57" s="193" t="s">
        <v>41</v>
      </c>
      <c r="U57" s="193"/>
      <c r="V57" s="7" t="s">
        <v>15</v>
      </c>
      <c r="W57" s="141">
        <f>N57*S57</f>
        <v>400000</v>
      </c>
      <c r="X57" s="93"/>
      <c r="Y57" s="93"/>
      <c r="Z57" s="93"/>
      <c r="AA57" s="94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134"/>
      <c r="AM57" s="41"/>
      <c r="AN57" s="41"/>
      <c r="AO57" s="41"/>
      <c r="AP57" s="7"/>
      <c r="AQ57" s="136"/>
      <c r="AR57" s="76"/>
    </row>
    <row r="58" spans="1:44" s="40" customFormat="1" ht="20.25" customHeight="1" x14ac:dyDescent="0.3">
      <c r="A58" s="172"/>
      <c r="B58" s="174"/>
      <c r="C58" s="177"/>
      <c r="D58" s="177"/>
      <c r="E58" s="281"/>
      <c r="F58" s="177"/>
      <c r="G58" s="304"/>
      <c r="H58" s="298" t="s">
        <v>101</v>
      </c>
      <c r="I58" s="219"/>
      <c r="J58" s="219"/>
      <c r="K58" s="219"/>
      <c r="L58" s="219"/>
      <c r="M58" s="67" t="s">
        <v>96</v>
      </c>
      <c r="N58" s="190">
        <v>100000</v>
      </c>
      <c r="O58" s="190"/>
      <c r="P58" s="190"/>
      <c r="Q58" s="190"/>
      <c r="R58" s="140" t="s">
        <v>12</v>
      </c>
      <c r="S58" s="67">
        <v>2</v>
      </c>
      <c r="T58" s="190" t="s">
        <v>98</v>
      </c>
      <c r="U58" s="190"/>
      <c r="V58" s="11" t="s">
        <v>37</v>
      </c>
      <c r="W58" s="146">
        <f t="shared" si="1"/>
        <v>200000</v>
      </c>
      <c r="X58" s="93"/>
      <c r="Y58" s="93"/>
      <c r="Z58" s="93"/>
      <c r="AA58" s="94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5"/>
      <c r="AM58" s="41"/>
      <c r="AN58" s="41"/>
      <c r="AO58" s="41"/>
      <c r="AP58" s="7"/>
      <c r="AQ58" s="34"/>
      <c r="AR58" s="76"/>
    </row>
    <row r="59" spans="1:44" s="40" customFormat="1" ht="21" customHeight="1" x14ac:dyDescent="0.3">
      <c r="A59" s="172"/>
      <c r="B59" s="227"/>
      <c r="C59" s="321" t="s">
        <v>19</v>
      </c>
      <c r="D59" s="322"/>
      <c r="E59" s="322"/>
      <c r="F59" s="323"/>
      <c r="G59" s="66">
        <f>SUM(G45:G58)</f>
        <v>20060000</v>
      </c>
      <c r="H59" s="104"/>
      <c r="I59" s="47"/>
      <c r="J59" s="47"/>
      <c r="K59" s="47"/>
      <c r="L59" s="214"/>
      <c r="M59" s="214"/>
      <c r="N59" s="214"/>
      <c r="O59" s="214"/>
      <c r="P59" s="214"/>
      <c r="Q59" s="214"/>
      <c r="R59" s="5"/>
      <c r="S59" s="214"/>
      <c r="T59" s="214"/>
      <c r="U59" s="47"/>
      <c r="V59" s="49"/>
      <c r="W59" s="50"/>
      <c r="X59" s="93"/>
      <c r="Y59" s="22"/>
      <c r="Z59" s="22"/>
      <c r="AA59" s="22"/>
      <c r="AB59" s="22"/>
      <c r="AC59" s="22"/>
      <c r="AD59" s="102"/>
      <c r="AE59" s="22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34"/>
      <c r="AR59" s="76"/>
    </row>
    <row r="60" spans="1:44" s="40" customFormat="1" ht="21" customHeight="1" x14ac:dyDescent="0.3">
      <c r="A60" s="195" t="s">
        <v>20</v>
      </c>
      <c r="B60" s="196" t="s">
        <v>102</v>
      </c>
      <c r="C60" s="65">
        <v>41</v>
      </c>
      <c r="D60" s="65" t="s">
        <v>102</v>
      </c>
      <c r="E60" s="64">
        <v>411</v>
      </c>
      <c r="F60" s="64" t="s">
        <v>118</v>
      </c>
      <c r="G60" s="42">
        <f>W60</f>
        <v>0</v>
      </c>
      <c r="H60" s="306"/>
      <c r="I60" s="218"/>
      <c r="J60" s="218"/>
      <c r="K60" s="218"/>
      <c r="L60" s="218"/>
      <c r="M60" s="44"/>
      <c r="N60" s="210"/>
      <c r="O60" s="210"/>
      <c r="P60" s="210"/>
      <c r="Q60" s="210"/>
      <c r="R60" s="15"/>
      <c r="S60" s="44"/>
      <c r="T60" s="210"/>
      <c r="U60" s="210"/>
      <c r="V60" s="16"/>
      <c r="W60" s="17"/>
      <c r="X60" s="93"/>
      <c r="Y60" s="79"/>
      <c r="Z60" s="79"/>
      <c r="AA60" s="8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34"/>
      <c r="AR60" s="76"/>
    </row>
    <row r="61" spans="1:44" s="40" customFormat="1" ht="21" customHeight="1" x14ac:dyDescent="0.3">
      <c r="A61" s="173"/>
      <c r="B61" s="197"/>
      <c r="C61" s="236" t="s">
        <v>19</v>
      </c>
      <c r="D61" s="305"/>
      <c r="E61" s="305"/>
      <c r="F61" s="237"/>
      <c r="G61" s="42">
        <f>G60</f>
        <v>0</v>
      </c>
      <c r="H61" s="298"/>
      <c r="I61" s="219"/>
      <c r="J61" s="219"/>
      <c r="K61" s="219"/>
      <c r="L61" s="193"/>
      <c r="M61" s="193"/>
      <c r="N61" s="190"/>
      <c r="O61" s="190"/>
      <c r="P61" s="190"/>
      <c r="Q61" s="190"/>
      <c r="R61" s="10"/>
      <c r="S61" s="190"/>
      <c r="T61" s="190"/>
      <c r="U61" s="10"/>
      <c r="V61" s="11"/>
      <c r="W61" s="12"/>
      <c r="X61" s="93"/>
      <c r="Y61" s="93"/>
      <c r="Z61" s="93"/>
      <c r="AA61" s="94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5"/>
      <c r="AM61" s="41"/>
      <c r="AN61" s="41"/>
      <c r="AO61" s="41"/>
      <c r="AP61" s="7"/>
      <c r="AQ61" s="34"/>
      <c r="AR61" s="76"/>
    </row>
    <row r="62" spans="1:44" s="40" customFormat="1" ht="21" customHeight="1" x14ac:dyDescent="0.3">
      <c r="A62" s="195" t="s">
        <v>26</v>
      </c>
      <c r="B62" s="196" t="s">
        <v>103</v>
      </c>
      <c r="C62" s="196">
        <v>61</v>
      </c>
      <c r="D62" s="196" t="s">
        <v>104</v>
      </c>
      <c r="E62" s="18">
        <v>611</v>
      </c>
      <c r="F62" s="18" t="s">
        <v>105</v>
      </c>
      <c r="G62" s="42"/>
      <c r="H62" s="14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6"/>
      <c r="W62" s="17"/>
      <c r="X62" s="93"/>
      <c r="Y62" s="93"/>
      <c r="Z62" s="93"/>
      <c r="AA62" s="94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5"/>
      <c r="AM62" s="41"/>
      <c r="AN62" s="41"/>
      <c r="AO62" s="41"/>
      <c r="AP62" s="7"/>
      <c r="AQ62" s="34"/>
      <c r="AR62" s="76"/>
    </row>
    <row r="63" spans="1:44" s="40" customFormat="1" ht="21" customHeight="1" x14ac:dyDescent="0.3">
      <c r="A63" s="212"/>
      <c r="B63" s="227"/>
      <c r="C63" s="197"/>
      <c r="D63" s="197"/>
      <c r="E63" s="18">
        <v>612</v>
      </c>
      <c r="F63" s="18" t="s">
        <v>106</v>
      </c>
      <c r="G63" s="42"/>
      <c r="H63" s="14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6"/>
      <c r="W63" s="17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</row>
    <row r="64" spans="1:44" s="40" customFormat="1" ht="21" customHeight="1" x14ac:dyDescent="0.3">
      <c r="A64" s="173"/>
      <c r="B64" s="197"/>
      <c r="C64" s="236" t="s">
        <v>19</v>
      </c>
      <c r="D64" s="305"/>
      <c r="E64" s="305"/>
      <c r="F64" s="237"/>
      <c r="G64" s="42"/>
      <c r="H64" s="14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6"/>
      <c r="W64" s="17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</row>
    <row r="65" spans="1:44" s="40" customFormat="1" ht="21" customHeight="1" x14ac:dyDescent="0.3">
      <c r="A65" s="195" t="s">
        <v>107</v>
      </c>
      <c r="B65" s="196" t="s">
        <v>108</v>
      </c>
      <c r="C65" s="18">
        <v>71</v>
      </c>
      <c r="D65" s="18" t="s">
        <v>108</v>
      </c>
      <c r="E65" s="18">
        <v>711</v>
      </c>
      <c r="F65" s="18" t="s">
        <v>108</v>
      </c>
      <c r="G65" s="42">
        <f>W65</f>
        <v>0</v>
      </c>
      <c r="H65" s="306"/>
      <c r="I65" s="218"/>
      <c r="J65" s="218"/>
      <c r="K65" s="218"/>
      <c r="L65" s="218"/>
      <c r="M65" s="44"/>
      <c r="N65" s="210"/>
      <c r="O65" s="210"/>
      <c r="P65" s="210"/>
      <c r="Q65" s="210"/>
      <c r="R65" s="15"/>
      <c r="S65" s="44"/>
      <c r="T65" s="210"/>
      <c r="U65" s="210"/>
      <c r="V65" s="16"/>
      <c r="W65" s="17"/>
    </row>
    <row r="66" spans="1:44" s="40" customFormat="1" ht="21" customHeight="1" x14ac:dyDescent="0.3">
      <c r="A66" s="173"/>
      <c r="B66" s="197"/>
      <c r="C66" s="236" t="s">
        <v>19</v>
      </c>
      <c r="D66" s="305"/>
      <c r="E66" s="305"/>
      <c r="F66" s="237"/>
      <c r="G66" s="42">
        <f>G65</f>
        <v>0</v>
      </c>
      <c r="H66" s="14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6"/>
      <c r="W66" s="17"/>
    </row>
    <row r="67" spans="1:44" s="40" customFormat="1" ht="21" customHeight="1" x14ac:dyDescent="0.3">
      <c r="A67" s="195" t="s">
        <v>29</v>
      </c>
      <c r="B67" s="196" t="s">
        <v>109</v>
      </c>
      <c r="C67" s="18">
        <v>81</v>
      </c>
      <c r="D67" s="18" t="s">
        <v>109</v>
      </c>
      <c r="E67" s="18">
        <v>811</v>
      </c>
      <c r="F67" s="18" t="s">
        <v>109</v>
      </c>
      <c r="G67" s="42">
        <v>290232</v>
      </c>
      <c r="H67" s="14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6"/>
      <c r="W67" s="17"/>
    </row>
    <row r="68" spans="1:44" s="40" customFormat="1" ht="21" customHeight="1" x14ac:dyDescent="0.3">
      <c r="A68" s="173"/>
      <c r="B68" s="197"/>
      <c r="C68" s="236" t="s">
        <v>19</v>
      </c>
      <c r="D68" s="305"/>
      <c r="E68" s="305"/>
      <c r="F68" s="237"/>
      <c r="G68" s="42">
        <f>G67</f>
        <v>290232</v>
      </c>
      <c r="H68" s="14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6"/>
      <c r="W68" s="17"/>
    </row>
    <row r="69" spans="1:44" s="40" customFormat="1" ht="21" customHeight="1" x14ac:dyDescent="0.3">
      <c r="A69" s="82" t="s">
        <v>32</v>
      </c>
      <c r="B69" s="80" t="s">
        <v>110</v>
      </c>
      <c r="C69" s="80">
        <v>91</v>
      </c>
      <c r="D69" s="80" t="s">
        <v>111</v>
      </c>
      <c r="E69" s="80">
        <v>911</v>
      </c>
      <c r="F69" s="80" t="s">
        <v>112</v>
      </c>
      <c r="G69" s="42"/>
      <c r="H69" s="14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6"/>
      <c r="W69" s="17"/>
    </row>
    <row r="70" spans="1:44" s="40" customFormat="1" ht="21" customHeight="1" x14ac:dyDescent="0.3">
      <c r="A70" s="83">
        <v>10</v>
      </c>
      <c r="B70" s="80" t="s">
        <v>113</v>
      </c>
      <c r="C70" s="80">
        <v>101</v>
      </c>
      <c r="D70" s="80" t="s">
        <v>114</v>
      </c>
      <c r="E70" s="80">
        <v>1011</v>
      </c>
      <c r="F70" s="80" t="s">
        <v>115</v>
      </c>
      <c r="G70" s="42"/>
      <c r="H70" s="307"/>
      <c r="I70" s="308"/>
      <c r="J70" s="308"/>
      <c r="K70" s="308"/>
      <c r="L70" s="308"/>
      <c r="M70" s="95"/>
      <c r="N70" s="309"/>
      <c r="O70" s="309"/>
      <c r="P70" s="309"/>
      <c r="Q70" s="309"/>
      <c r="R70" s="96"/>
      <c r="S70" s="95"/>
      <c r="T70" s="309"/>
      <c r="U70" s="309"/>
      <c r="V70" s="97"/>
      <c r="W70" s="98"/>
    </row>
    <row r="71" spans="1:44" s="40" customFormat="1" ht="21" customHeight="1" thickBot="1" x14ac:dyDescent="0.35">
      <c r="A71" s="319" t="s">
        <v>116</v>
      </c>
      <c r="B71" s="283"/>
      <c r="C71" s="283"/>
      <c r="D71" s="283"/>
      <c r="E71" s="283"/>
      <c r="F71" s="284"/>
      <c r="G71" s="84">
        <f>G68+G66+G64+G61+G59+G44+G38+G70</f>
        <v>309068680.352</v>
      </c>
      <c r="H71" s="85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86"/>
      <c r="W71" s="29"/>
    </row>
    <row r="72" spans="1:44" x14ac:dyDescent="0.3">
      <c r="G72" s="89">
        <f>'재가(세입)'!G33-'재가(세출)'!G71</f>
        <v>-0.35199999809265137</v>
      </c>
    </row>
    <row r="74" spans="1:44" x14ac:dyDescent="0.3">
      <c r="D74" s="99"/>
      <c r="E74" s="99"/>
      <c r="F74" s="99"/>
      <c r="G74" s="100"/>
      <c r="H74" s="101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44" x14ac:dyDescent="0.3">
      <c r="D75" s="99"/>
      <c r="E75" s="99"/>
      <c r="F75" s="99"/>
      <c r="G75" s="100"/>
      <c r="H75" s="101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44" x14ac:dyDescent="0.3">
      <c r="D76" s="99"/>
      <c r="E76" s="99"/>
      <c r="F76" s="99"/>
      <c r="G76" s="100"/>
      <c r="H76" s="22"/>
      <c r="I76" s="22"/>
      <c r="J76" s="22"/>
      <c r="K76" s="22"/>
      <c r="L76" s="22"/>
      <c r="M76" s="102"/>
      <c r="N76" s="22"/>
      <c r="O76" s="6"/>
      <c r="P76" s="6"/>
      <c r="Q76" s="6"/>
      <c r="R76" s="6"/>
      <c r="S76" s="6"/>
      <c r="T76" s="6"/>
    </row>
    <row r="77" spans="1:44" x14ac:dyDescent="0.3">
      <c r="D77" s="99"/>
      <c r="E77" s="99"/>
      <c r="F77" s="99"/>
      <c r="G77" s="100"/>
      <c r="H77" s="193"/>
      <c r="I77" s="193"/>
      <c r="J77" s="193"/>
      <c r="K77" s="193"/>
      <c r="L77" s="193"/>
      <c r="M77" s="193"/>
      <c r="N77" s="193"/>
      <c r="O77" s="6"/>
      <c r="P77" s="6"/>
      <c r="Q77" s="6"/>
      <c r="R77" s="6"/>
      <c r="S77" s="6"/>
      <c r="T77" s="6"/>
    </row>
    <row r="78" spans="1:44" x14ac:dyDescent="0.3">
      <c r="D78" s="99"/>
      <c r="E78" s="99"/>
      <c r="F78" s="99"/>
      <c r="G78" s="100"/>
      <c r="H78" s="22"/>
      <c r="I78" s="22"/>
      <c r="J78" s="22"/>
      <c r="K78" s="22"/>
      <c r="L78" s="22"/>
      <c r="M78" s="102"/>
      <c r="N78" s="22"/>
      <c r="O78" s="6"/>
      <c r="P78" s="6"/>
      <c r="Q78" s="6"/>
      <c r="R78" s="6"/>
      <c r="S78" s="6"/>
      <c r="T78" s="6"/>
    </row>
    <row r="79" spans="1:44" x14ac:dyDescent="0.3">
      <c r="D79" s="99"/>
      <c r="E79" s="99"/>
      <c r="F79" s="99"/>
      <c r="G79" s="100"/>
      <c r="H79" s="101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44" s="37" customFormat="1" x14ac:dyDescent="0.3">
      <c r="A80" s="87"/>
      <c r="B80" s="87"/>
      <c r="C80" s="87"/>
      <c r="D80" s="99"/>
      <c r="E80" s="99"/>
      <c r="F80" s="99"/>
      <c r="G80" s="100"/>
      <c r="H80" s="101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W80" s="38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</row>
    <row r="81" spans="1:44" s="37" customFormat="1" x14ac:dyDescent="0.3">
      <c r="A81" s="87"/>
      <c r="B81" s="87"/>
      <c r="C81" s="87"/>
      <c r="D81" s="99"/>
      <c r="E81" s="99"/>
      <c r="F81" s="99"/>
      <c r="G81" s="100"/>
      <c r="H81" s="101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W81" s="38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</row>
  </sheetData>
  <mergeCells count="244">
    <mergeCell ref="H5:W5"/>
    <mergeCell ref="A71:F71"/>
    <mergeCell ref="H77:N77"/>
    <mergeCell ref="H24:J24"/>
    <mergeCell ref="K24:L24"/>
    <mergeCell ref="J26:M26"/>
    <mergeCell ref="S26:T26"/>
    <mergeCell ref="A62:A64"/>
    <mergeCell ref="B62:B64"/>
    <mergeCell ref="C62:C63"/>
    <mergeCell ref="D62:D63"/>
    <mergeCell ref="C64:F64"/>
    <mergeCell ref="C59:F59"/>
    <mergeCell ref="A65:A66"/>
    <mergeCell ref="B65:B66"/>
    <mergeCell ref="C66:F66"/>
    <mergeCell ref="M24:P24"/>
    <mergeCell ref="S24:T24"/>
    <mergeCell ref="N59:Q59"/>
    <mergeCell ref="S59:T59"/>
    <mergeCell ref="H56:L56"/>
    <mergeCell ref="N56:Q56"/>
    <mergeCell ref="T56:U56"/>
    <mergeCell ref="H57:L57"/>
    <mergeCell ref="N57:Q57"/>
    <mergeCell ref="L49:M49"/>
    <mergeCell ref="K12:O12"/>
    <mergeCell ref="Q12:R12"/>
    <mergeCell ref="H13:J13"/>
    <mergeCell ref="H17:I17"/>
    <mergeCell ref="K17:N17"/>
    <mergeCell ref="H18:I18"/>
    <mergeCell ref="H70:L70"/>
    <mergeCell ref="N70:Q70"/>
    <mergeCell ref="T70:U70"/>
    <mergeCell ref="T49:U49"/>
    <mergeCell ref="H50:L50"/>
    <mergeCell ref="N50:Q50"/>
    <mergeCell ref="T50:U50"/>
    <mergeCell ref="H58:L58"/>
    <mergeCell ref="N58:Q58"/>
    <mergeCell ref="T58:U58"/>
    <mergeCell ref="H52:L52"/>
    <mergeCell ref="H55:L55"/>
    <mergeCell ref="N52:Q52"/>
    <mergeCell ref="T52:U52"/>
    <mergeCell ref="H53:L53"/>
    <mergeCell ref="N53:Q53"/>
    <mergeCell ref="T53:U53"/>
    <mergeCell ref="H54:L54"/>
    <mergeCell ref="N54:Q54"/>
    <mergeCell ref="T54:U54"/>
    <mergeCell ref="N55:Q55"/>
    <mergeCell ref="T57:U57"/>
    <mergeCell ref="T55:U55"/>
    <mergeCell ref="N49:Q49"/>
    <mergeCell ref="A67:A68"/>
    <mergeCell ref="B67:B68"/>
    <mergeCell ref="C68:F68"/>
    <mergeCell ref="H65:L65"/>
    <mergeCell ref="N65:Q65"/>
    <mergeCell ref="T65:U65"/>
    <mergeCell ref="H61:K61"/>
    <mergeCell ref="L61:M61"/>
    <mergeCell ref="N61:Q61"/>
    <mergeCell ref="S61:T61"/>
    <mergeCell ref="A60:A61"/>
    <mergeCell ref="B60:B61"/>
    <mergeCell ref="H60:L60"/>
    <mergeCell ref="N60:Q60"/>
    <mergeCell ref="T60:U60"/>
    <mergeCell ref="C61:F61"/>
    <mergeCell ref="A45:A59"/>
    <mergeCell ref="B45:B59"/>
    <mergeCell ref="L59:M59"/>
    <mergeCell ref="A39:A44"/>
    <mergeCell ref="B39:B44"/>
    <mergeCell ref="C39:C43"/>
    <mergeCell ref="D39:D43"/>
    <mergeCell ref="H39:W39"/>
    <mergeCell ref="H40:W40"/>
    <mergeCell ref="E41:E43"/>
    <mergeCell ref="F41:F43"/>
    <mergeCell ref="G41:G43"/>
    <mergeCell ref="H41:L41"/>
    <mergeCell ref="N41:Q41"/>
    <mergeCell ref="T41:U41"/>
    <mergeCell ref="H43:L43"/>
    <mergeCell ref="N43:Q43"/>
    <mergeCell ref="T43:U43"/>
    <mergeCell ref="C44:F44"/>
    <mergeCell ref="H44:W44"/>
    <mergeCell ref="H42:L42"/>
    <mergeCell ref="N42:Q42"/>
    <mergeCell ref="T42:U42"/>
    <mergeCell ref="G52:G58"/>
    <mergeCell ref="M34:P34"/>
    <mergeCell ref="S34:T34"/>
    <mergeCell ref="V34:W34"/>
    <mergeCell ref="C52:C58"/>
    <mergeCell ref="D52:D58"/>
    <mergeCell ref="E52:E58"/>
    <mergeCell ref="F52:F58"/>
    <mergeCell ref="H37:W37"/>
    <mergeCell ref="C38:F38"/>
    <mergeCell ref="H38:W38"/>
    <mergeCell ref="C45:C51"/>
    <mergeCell ref="D45:D51"/>
    <mergeCell ref="H45:L45"/>
    <mergeCell ref="N45:Q45"/>
    <mergeCell ref="T45:U45"/>
    <mergeCell ref="H46:L46"/>
    <mergeCell ref="N46:Q46"/>
    <mergeCell ref="T46:U46"/>
    <mergeCell ref="J47:L47"/>
    <mergeCell ref="H48:L48"/>
    <mergeCell ref="N48:Q48"/>
    <mergeCell ref="T48:U48"/>
    <mergeCell ref="H35:J35"/>
    <mergeCell ref="H34:J34"/>
    <mergeCell ref="K35:L35"/>
    <mergeCell ref="M35:P35"/>
    <mergeCell ref="S35:T35"/>
    <mergeCell ref="V35:W35"/>
    <mergeCell ref="H36:I36"/>
    <mergeCell ref="K36:N36"/>
    <mergeCell ref="H30:K30"/>
    <mergeCell ref="L30:P30"/>
    <mergeCell ref="H31:J31"/>
    <mergeCell ref="K31:L31"/>
    <mergeCell ref="M31:P31"/>
    <mergeCell ref="S31:T31"/>
    <mergeCell ref="V31:W31"/>
    <mergeCell ref="H32:J32"/>
    <mergeCell ref="K32:L32"/>
    <mergeCell ref="M32:P32"/>
    <mergeCell ref="S32:T32"/>
    <mergeCell ref="V32:W32"/>
    <mergeCell ref="H33:J33"/>
    <mergeCell ref="K33:L33"/>
    <mergeCell ref="M33:P33"/>
    <mergeCell ref="S33:T33"/>
    <mergeCell ref="V33:W33"/>
    <mergeCell ref="K34:L34"/>
    <mergeCell ref="G27:G29"/>
    <mergeCell ref="H27:J27"/>
    <mergeCell ref="K27:L27"/>
    <mergeCell ref="M27:P27"/>
    <mergeCell ref="E27:E29"/>
    <mergeCell ref="V27:W27"/>
    <mergeCell ref="H28:J28"/>
    <mergeCell ref="K28:L28"/>
    <mergeCell ref="M28:P28"/>
    <mergeCell ref="S28:T28"/>
    <mergeCell ref="V28:W28"/>
    <mergeCell ref="V29:W29"/>
    <mergeCell ref="S27:T27"/>
    <mergeCell ref="H29:L29"/>
    <mergeCell ref="M29:P29"/>
    <mergeCell ref="S29:T29"/>
    <mergeCell ref="V26:W26"/>
    <mergeCell ref="K25:L25"/>
    <mergeCell ref="M25:P25"/>
    <mergeCell ref="H14:I14"/>
    <mergeCell ref="K14:N14"/>
    <mergeCell ref="H15:I15"/>
    <mergeCell ref="K15:N15"/>
    <mergeCell ref="H16:I16"/>
    <mergeCell ref="K16:N16"/>
    <mergeCell ref="V25:W25"/>
    <mergeCell ref="H26:I26"/>
    <mergeCell ref="K22:L22"/>
    <mergeCell ref="M22:P22"/>
    <mergeCell ref="S22:T22"/>
    <mergeCell ref="V22:W22"/>
    <mergeCell ref="H23:J23"/>
    <mergeCell ref="K23:L23"/>
    <mergeCell ref="M23:P23"/>
    <mergeCell ref="H25:J25"/>
    <mergeCell ref="V24:W24"/>
    <mergeCell ref="V23:W23"/>
    <mergeCell ref="J18:M18"/>
    <mergeCell ref="O18:P18"/>
    <mergeCell ref="Q18:T18"/>
    <mergeCell ref="H8:W8"/>
    <mergeCell ref="G14:G20"/>
    <mergeCell ref="S23:T23"/>
    <mergeCell ref="G22:G25"/>
    <mergeCell ref="G9:G13"/>
    <mergeCell ref="H9:J9"/>
    <mergeCell ref="K9:O9"/>
    <mergeCell ref="Q9:R9"/>
    <mergeCell ref="H10:J10"/>
    <mergeCell ref="K10:O10"/>
    <mergeCell ref="Q10:R10"/>
    <mergeCell ref="H11:J11"/>
    <mergeCell ref="K11:O11"/>
    <mergeCell ref="Q11:R11"/>
    <mergeCell ref="K13:O13"/>
    <mergeCell ref="Q13:R13"/>
    <mergeCell ref="H21:I21"/>
    <mergeCell ref="H22:J22"/>
    <mergeCell ref="S25:T25"/>
    <mergeCell ref="H19:I19"/>
    <mergeCell ref="K19:N19"/>
    <mergeCell ref="H20:I20"/>
    <mergeCell ref="K20:N20"/>
    <mergeCell ref="H12:J12"/>
    <mergeCell ref="H6:I6"/>
    <mergeCell ref="J6:M6"/>
    <mergeCell ref="S6:T6"/>
    <mergeCell ref="V6:W6"/>
    <mergeCell ref="H7:I7"/>
    <mergeCell ref="J7:M7"/>
    <mergeCell ref="Q7:R7"/>
    <mergeCell ref="S7:T7"/>
    <mergeCell ref="V7:W7"/>
    <mergeCell ref="A5:A38"/>
    <mergeCell ref="B5:B38"/>
    <mergeCell ref="C5:C21"/>
    <mergeCell ref="D5:D21"/>
    <mergeCell ref="E9:E13"/>
    <mergeCell ref="F9:F13"/>
    <mergeCell ref="E14:E20"/>
    <mergeCell ref="F14:F20"/>
    <mergeCell ref="C31:C37"/>
    <mergeCell ref="D31:D37"/>
    <mergeCell ref="E37:F37"/>
    <mergeCell ref="E21:F21"/>
    <mergeCell ref="C22:C30"/>
    <mergeCell ref="D22:D30"/>
    <mergeCell ref="E22:E25"/>
    <mergeCell ref="F22:F25"/>
    <mergeCell ref="F27:F29"/>
    <mergeCell ref="E30:F30"/>
    <mergeCell ref="A1:W1"/>
    <mergeCell ref="A2:B2"/>
    <mergeCell ref="F2:W2"/>
    <mergeCell ref="A3:F3"/>
    <mergeCell ref="G3:G4"/>
    <mergeCell ref="H3:W4"/>
    <mergeCell ref="A4:B4"/>
    <mergeCell ref="C4:D4"/>
    <mergeCell ref="E4:F4"/>
  </mergeCells>
  <phoneticPr fontId="16" type="noConversion"/>
  <printOptions horizontalCentered="1"/>
  <pageMargins left="0.11811023622047245" right="0.11811023622047245" top="0.6692913385826772" bottom="0.15748031496062992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="115" zoomScaleNormal="100" zoomScaleSheetLayoutView="115" workbookViewId="0">
      <selection activeCell="H38" sqref="H38"/>
    </sheetView>
  </sheetViews>
  <sheetFormatPr defaultRowHeight="17.25" x14ac:dyDescent="0.3"/>
  <cols>
    <col min="1" max="1" width="2.875" style="30" customWidth="1"/>
    <col min="2" max="2" width="8" style="31" customWidth="1"/>
    <col min="3" max="3" width="2.875" style="31" customWidth="1"/>
    <col min="4" max="4" width="8.625" style="32" customWidth="1"/>
    <col min="5" max="5" width="3.875" style="32" customWidth="1"/>
    <col min="6" max="6" width="8.875" style="32" customWidth="1"/>
    <col min="7" max="7" width="11.125" style="35" customWidth="1"/>
    <col min="8" max="8" width="5.375" style="36" customWidth="1"/>
    <col min="9" max="9" width="1.75" style="37" customWidth="1"/>
    <col min="10" max="11" width="2.625" style="37" customWidth="1"/>
    <col min="12" max="12" width="1.875" style="37" customWidth="1"/>
    <col min="13" max="13" width="2.75" style="37" customWidth="1"/>
    <col min="14" max="14" width="3.375" style="37" customWidth="1"/>
    <col min="15" max="15" width="2.25" style="37" customWidth="1"/>
    <col min="16" max="16" width="1.875" style="37" customWidth="1"/>
    <col min="17" max="17" width="2.625" style="37" customWidth="1"/>
    <col min="18" max="18" width="1.75" style="37" customWidth="1"/>
    <col min="19" max="19" width="3.125" style="37" customWidth="1"/>
    <col min="20" max="20" width="2.75" style="37" customWidth="1"/>
    <col min="21" max="21" width="2.125" style="37" customWidth="1"/>
    <col min="22" max="22" width="1.25" style="37" customWidth="1"/>
    <col min="23" max="23" width="8.625" style="38" customWidth="1"/>
    <col min="24" max="24" width="13.75" style="1" bestFit="1" customWidth="1"/>
    <col min="25" max="25" width="9.5" style="1" bestFit="1" customWidth="1"/>
    <col min="26" max="26" width="10.5" style="1" bestFit="1" customWidth="1"/>
    <col min="27" max="16384" width="9" style="1"/>
  </cols>
  <sheetData>
    <row r="1" spans="1:26" ht="45" customHeight="1" x14ac:dyDescent="0.3">
      <c r="A1" s="155" t="s">
        <v>187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26" s="3" customFormat="1" ht="15.75" customHeight="1" thickBot="1" x14ac:dyDescent="0.35">
      <c r="A2" s="156" t="s">
        <v>0</v>
      </c>
      <c r="B2" s="156"/>
      <c r="C2" s="156"/>
      <c r="D2" s="156"/>
      <c r="E2" s="2"/>
      <c r="F2" s="157" t="s">
        <v>1</v>
      </c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1:26" ht="18.75" customHeight="1" x14ac:dyDescent="0.3">
      <c r="A3" s="158" t="s">
        <v>2</v>
      </c>
      <c r="B3" s="159"/>
      <c r="C3" s="159"/>
      <c r="D3" s="159"/>
      <c r="E3" s="159"/>
      <c r="F3" s="160"/>
      <c r="G3" s="161" t="s">
        <v>3</v>
      </c>
      <c r="H3" s="163" t="s">
        <v>4</v>
      </c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5"/>
    </row>
    <row r="4" spans="1:26" ht="18.75" customHeight="1" thickBot="1" x14ac:dyDescent="0.35">
      <c r="A4" s="169" t="s">
        <v>5</v>
      </c>
      <c r="B4" s="170"/>
      <c r="C4" s="171" t="s">
        <v>6</v>
      </c>
      <c r="D4" s="170"/>
      <c r="E4" s="171" t="s">
        <v>7</v>
      </c>
      <c r="F4" s="170"/>
      <c r="G4" s="162"/>
      <c r="H4" s="166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8"/>
    </row>
    <row r="5" spans="1:26" ht="18.75" customHeight="1" thickTop="1" x14ac:dyDescent="0.3">
      <c r="A5" s="172" t="s">
        <v>8</v>
      </c>
      <c r="B5" s="174" t="s">
        <v>9</v>
      </c>
      <c r="C5" s="176">
        <v>11</v>
      </c>
      <c r="D5" s="176" t="s">
        <v>10</v>
      </c>
      <c r="E5" s="176">
        <v>111</v>
      </c>
      <c r="F5" s="176" t="s">
        <v>11</v>
      </c>
      <c r="G5" s="182">
        <f>W6+W7+W8</f>
        <v>26422032</v>
      </c>
      <c r="H5" s="191" t="s">
        <v>176</v>
      </c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243"/>
    </row>
    <row r="6" spans="1:26" ht="18.75" customHeight="1" x14ac:dyDescent="0.3">
      <c r="A6" s="172"/>
      <c r="B6" s="174"/>
      <c r="C6" s="177"/>
      <c r="D6" s="177"/>
      <c r="E6" s="177"/>
      <c r="F6" s="177"/>
      <c r="G6" s="183"/>
      <c r="H6" s="4">
        <v>60490</v>
      </c>
      <c r="I6" s="5" t="s">
        <v>12</v>
      </c>
      <c r="J6" s="5">
        <v>0</v>
      </c>
      <c r="K6" s="5" t="s">
        <v>13</v>
      </c>
      <c r="L6" s="5" t="s">
        <v>12</v>
      </c>
      <c r="M6" s="5"/>
      <c r="N6" s="5">
        <v>312</v>
      </c>
      <c r="O6" s="5"/>
      <c r="P6" s="5" t="s">
        <v>12</v>
      </c>
      <c r="Q6" s="5">
        <v>1</v>
      </c>
      <c r="R6" s="5" t="s">
        <v>14</v>
      </c>
      <c r="S6" s="324" t="s">
        <v>125</v>
      </c>
      <c r="T6" s="324"/>
      <c r="U6" s="6"/>
      <c r="V6" s="7" t="s">
        <v>15</v>
      </c>
      <c r="W6" s="8">
        <f>H6*J6%*N6*Q6</f>
        <v>0</v>
      </c>
    </row>
    <row r="7" spans="1:26" ht="18.75" customHeight="1" x14ac:dyDescent="0.3">
      <c r="A7" s="172"/>
      <c r="B7" s="174"/>
      <c r="C7" s="177"/>
      <c r="D7" s="177"/>
      <c r="E7" s="177"/>
      <c r="F7" s="177"/>
      <c r="G7" s="183"/>
      <c r="H7" s="4">
        <v>60490</v>
      </c>
      <c r="I7" s="5" t="s">
        <v>12</v>
      </c>
      <c r="J7" s="5">
        <v>10</v>
      </c>
      <c r="K7" s="5" t="s">
        <v>13</v>
      </c>
      <c r="L7" s="5" t="s">
        <v>12</v>
      </c>
      <c r="M7" s="5"/>
      <c r="N7" s="5">
        <v>312</v>
      </c>
      <c r="O7" s="5"/>
      <c r="P7" s="5" t="s">
        <v>12</v>
      </c>
      <c r="Q7" s="5">
        <v>2</v>
      </c>
      <c r="R7" s="5" t="s">
        <v>14</v>
      </c>
      <c r="S7" s="324" t="s">
        <v>126</v>
      </c>
      <c r="T7" s="324"/>
      <c r="U7" s="6"/>
      <c r="V7" s="7" t="s">
        <v>15</v>
      </c>
      <c r="W7" s="8">
        <f>H7*J7%*N7*Q7</f>
        <v>3774576</v>
      </c>
      <c r="X7" s="103"/>
      <c r="Y7" s="35"/>
    </row>
    <row r="8" spans="1:26" ht="18.75" customHeight="1" x14ac:dyDescent="0.3">
      <c r="A8" s="172"/>
      <c r="B8" s="174"/>
      <c r="C8" s="177"/>
      <c r="D8" s="177"/>
      <c r="E8" s="177"/>
      <c r="F8" s="177"/>
      <c r="G8" s="184"/>
      <c r="H8" s="4">
        <v>60490</v>
      </c>
      <c r="I8" s="5" t="s">
        <v>12</v>
      </c>
      <c r="J8" s="5">
        <v>20</v>
      </c>
      <c r="K8" s="5" t="s">
        <v>13</v>
      </c>
      <c r="L8" s="5" t="s">
        <v>12</v>
      </c>
      <c r="M8" s="5"/>
      <c r="N8" s="5">
        <v>312</v>
      </c>
      <c r="O8" s="5"/>
      <c r="P8" s="5" t="s">
        <v>12</v>
      </c>
      <c r="Q8" s="5">
        <v>6</v>
      </c>
      <c r="R8" s="5" t="s">
        <v>14</v>
      </c>
      <c r="S8" s="324" t="s">
        <v>127</v>
      </c>
      <c r="T8" s="324"/>
      <c r="U8" s="6"/>
      <c r="V8" s="7" t="s">
        <v>15</v>
      </c>
      <c r="W8" s="8">
        <f>H8*J8%*N8*Q8</f>
        <v>22647456</v>
      </c>
    </row>
    <row r="9" spans="1:26" ht="18" customHeight="1" x14ac:dyDescent="0.3">
      <c r="A9" s="172"/>
      <c r="B9" s="174"/>
      <c r="C9" s="177"/>
      <c r="D9" s="177"/>
      <c r="E9" s="177">
        <v>112</v>
      </c>
      <c r="F9" s="177" t="s">
        <v>17</v>
      </c>
      <c r="G9" s="188">
        <f>W10</f>
        <v>14880000</v>
      </c>
      <c r="H9" s="185" t="s">
        <v>18</v>
      </c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7"/>
    </row>
    <row r="10" spans="1:26" ht="18.75" customHeight="1" x14ac:dyDescent="0.3">
      <c r="A10" s="172"/>
      <c r="B10" s="174"/>
      <c r="C10" s="177"/>
      <c r="D10" s="177"/>
      <c r="E10" s="177"/>
      <c r="F10" s="177"/>
      <c r="G10" s="188"/>
      <c r="H10" s="254">
        <v>186000</v>
      </c>
      <c r="I10" s="193"/>
      <c r="J10" s="122" t="s">
        <v>12</v>
      </c>
      <c r="K10" s="122">
        <v>8</v>
      </c>
      <c r="L10" s="122" t="s">
        <v>14</v>
      </c>
      <c r="M10" s="122" t="s">
        <v>12</v>
      </c>
      <c r="N10" s="122">
        <v>10</v>
      </c>
      <c r="O10" s="122" t="s">
        <v>16</v>
      </c>
      <c r="P10" s="122"/>
      <c r="Q10" s="122"/>
      <c r="R10" s="122"/>
      <c r="S10" s="122"/>
      <c r="T10" s="122"/>
      <c r="U10" s="122"/>
      <c r="V10" s="7" t="s">
        <v>15</v>
      </c>
      <c r="W10" s="128">
        <f>H10*K10*N10</f>
        <v>14880000</v>
      </c>
    </row>
    <row r="11" spans="1:26" ht="22.5" customHeight="1" x14ac:dyDescent="0.3">
      <c r="A11" s="173"/>
      <c r="B11" s="175"/>
      <c r="C11" s="178" t="s">
        <v>19</v>
      </c>
      <c r="D11" s="179"/>
      <c r="E11" s="180"/>
      <c r="F11" s="181"/>
      <c r="G11" s="13">
        <f>G5+G9</f>
        <v>41302032</v>
      </c>
      <c r="H11" s="14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7"/>
    </row>
    <row r="12" spans="1:26" ht="18.75" customHeight="1" x14ac:dyDescent="0.3">
      <c r="A12" s="195" t="s">
        <v>20</v>
      </c>
      <c r="B12" s="201" t="s">
        <v>21</v>
      </c>
      <c r="C12" s="177">
        <v>41</v>
      </c>
      <c r="D12" s="328" t="s">
        <v>21</v>
      </c>
      <c r="E12" s="177">
        <v>412</v>
      </c>
      <c r="F12" s="238" t="s">
        <v>22</v>
      </c>
      <c r="G12" s="331">
        <f>W12+W13+W14+W15</f>
        <v>6399950</v>
      </c>
      <c r="H12" s="271" t="s">
        <v>192</v>
      </c>
      <c r="I12" s="186"/>
      <c r="J12" s="186"/>
      <c r="K12" s="186"/>
      <c r="L12" s="186">
        <v>248970</v>
      </c>
      <c r="M12" s="186"/>
      <c r="N12" s="186"/>
      <c r="O12" s="186"/>
      <c r="P12" s="5" t="s">
        <v>12</v>
      </c>
      <c r="Q12" s="5">
        <v>10</v>
      </c>
      <c r="R12" s="47" t="s">
        <v>16</v>
      </c>
      <c r="S12" s="5" t="s">
        <v>12</v>
      </c>
      <c r="T12" s="5">
        <v>1</v>
      </c>
      <c r="U12" s="5" t="s">
        <v>14</v>
      </c>
      <c r="V12" s="7" t="s">
        <v>15</v>
      </c>
      <c r="W12" s="50">
        <f>L12*Q12*T12</f>
        <v>2489700</v>
      </c>
      <c r="X12" s="19"/>
      <c r="Y12" s="19"/>
      <c r="Z12" s="20"/>
    </row>
    <row r="13" spans="1:26" ht="18.75" customHeight="1" x14ac:dyDescent="0.3">
      <c r="A13" s="172"/>
      <c r="B13" s="174"/>
      <c r="C13" s="177"/>
      <c r="D13" s="329"/>
      <c r="E13" s="177"/>
      <c r="F13" s="234"/>
      <c r="G13" s="332"/>
      <c r="H13" s="277" t="s">
        <v>193</v>
      </c>
      <c r="I13" s="192"/>
      <c r="J13" s="192"/>
      <c r="K13" s="192"/>
      <c r="L13" s="192">
        <v>34850</v>
      </c>
      <c r="M13" s="192"/>
      <c r="N13" s="192"/>
      <c r="O13" s="192"/>
      <c r="P13" s="117" t="s">
        <v>12</v>
      </c>
      <c r="Q13" s="117">
        <v>1</v>
      </c>
      <c r="R13" s="117" t="s">
        <v>16</v>
      </c>
      <c r="S13" s="117" t="s">
        <v>12</v>
      </c>
      <c r="T13" s="117">
        <v>1</v>
      </c>
      <c r="U13" s="117" t="s">
        <v>14</v>
      </c>
      <c r="V13" s="7" t="s">
        <v>15</v>
      </c>
      <c r="W13" s="119">
        <f>L13*Q13*T13</f>
        <v>34850</v>
      </c>
      <c r="X13" s="19"/>
      <c r="Y13" s="19"/>
      <c r="Z13" s="20"/>
    </row>
    <row r="14" spans="1:26" ht="18.75" customHeight="1" x14ac:dyDescent="0.3">
      <c r="A14" s="172"/>
      <c r="B14" s="174"/>
      <c r="C14" s="177"/>
      <c r="D14" s="329"/>
      <c r="E14" s="177"/>
      <c r="F14" s="234"/>
      <c r="G14" s="332"/>
      <c r="H14" s="277" t="s">
        <v>194</v>
      </c>
      <c r="I14" s="192"/>
      <c r="J14" s="192"/>
      <c r="K14" s="192"/>
      <c r="L14" s="192">
        <v>35400</v>
      </c>
      <c r="M14" s="192"/>
      <c r="N14" s="192"/>
      <c r="O14" s="192"/>
      <c r="P14" s="5" t="s">
        <v>12</v>
      </c>
      <c r="Q14" s="5">
        <v>1</v>
      </c>
      <c r="R14" s="5" t="s">
        <v>16</v>
      </c>
      <c r="S14" s="5" t="s">
        <v>12</v>
      </c>
      <c r="T14" s="5">
        <v>1</v>
      </c>
      <c r="U14" s="5" t="s">
        <v>14</v>
      </c>
      <c r="V14" s="7" t="s">
        <v>15</v>
      </c>
      <c r="W14" s="8">
        <f>L14*Q14*T14</f>
        <v>35400</v>
      </c>
      <c r="X14" s="19"/>
      <c r="Y14" s="19"/>
      <c r="Z14" s="20"/>
    </row>
    <row r="15" spans="1:26" ht="18.75" customHeight="1" x14ac:dyDescent="0.3">
      <c r="A15" s="172"/>
      <c r="B15" s="174"/>
      <c r="C15" s="177"/>
      <c r="D15" s="330"/>
      <c r="E15" s="177"/>
      <c r="F15" s="235"/>
      <c r="G15" s="333"/>
      <c r="H15" s="280" t="s">
        <v>195</v>
      </c>
      <c r="I15" s="219"/>
      <c r="J15" s="219"/>
      <c r="K15" s="219"/>
      <c r="L15" s="219">
        <v>60000</v>
      </c>
      <c r="M15" s="219"/>
      <c r="N15" s="219"/>
      <c r="O15" s="219"/>
      <c r="P15" s="118" t="s">
        <v>12</v>
      </c>
      <c r="Q15" s="118">
        <v>8</v>
      </c>
      <c r="R15" s="118" t="s">
        <v>16</v>
      </c>
      <c r="S15" s="118" t="s">
        <v>12</v>
      </c>
      <c r="T15" s="118">
        <v>8</v>
      </c>
      <c r="U15" s="118" t="s">
        <v>14</v>
      </c>
      <c r="V15" s="11" t="s">
        <v>15</v>
      </c>
      <c r="W15" s="120">
        <f>L15*Q15*T15</f>
        <v>3840000</v>
      </c>
      <c r="X15" s="19"/>
      <c r="Y15" s="19"/>
      <c r="Z15" s="20"/>
    </row>
    <row r="16" spans="1:26" ht="22.5" customHeight="1" x14ac:dyDescent="0.3">
      <c r="A16" s="173"/>
      <c r="B16" s="197"/>
      <c r="C16" s="205" t="s">
        <v>19</v>
      </c>
      <c r="D16" s="203"/>
      <c r="E16" s="179"/>
      <c r="F16" s="204"/>
      <c r="G16" s="13">
        <f>G12</f>
        <v>6399950</v>
      </c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2"/>
    </row>
    <row r="17" spans="1:26" ht="22.5" customHeight="1" x14ac:dyDescent="0.3">
      <c r="A17" s="195" t="s">
        <v>23</v>
      </c>
      <c r="B17" s="196" t="s">
        <v>24</v>
      </c>
      <c r="C17" s="18">
        <v>51</v>
      </c>
      <c r="D17" s="18" t="s">
        <v>24</v>
      </c>
      <c r="E17" s="18">
        <v>512</v>
      </c>
      <c r="F17" s="18" t="s">
        <v>25</v>
      </c>
      <c r="G17" s="13">
        <f>W17</f>
        <v>0</v>
      </c>
      <c r="H17" s="14"/>
      <c r="I17" s="218"/>
      <c r="J17" s="218"/>
      <c r="K17" s="218"/>
      <c r="L17" s="218"/>
      <c r="M17" s="10"/>
      <c r="N17" s="10"/>
      <c r="O17" s="219"/>
      <c r="P17" s="219"/>
      <c r="Q17" s="15"/>
      <c r="R17" s="15"/>
      <c r="S17" s="15"/>
      <c r="T17" s="15"/>
      <c r="U17" s="15"/>
      <c r="V17" s="11"/>
      <c r="W17" s="17"/>
    </row>
    <row r="18" spans="1:26" ht="22.5" customHeight="1" x14ac:dyDescent="0.3">
      <c r="A18" s="173"/>
      <c r="B18" s="197"/>
      <c r="C18" s="198" t="s">
        <v>19</v>
      </c>
      <c r="D18" s="199"/>
      <c r="E18" s="199"/>
      <c r="F18" s="200"/>
      <c r="G18" s="21">
        <f>G17</f>
        <v>0</v>
      </c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7"/>
    </row>
    <row r="19" spans="1:26" ht="18.75" customHeight="1" x14ac:dyDescent="0.3">
      <c r="A19" s="195" t="s">
        <v>26</v>
      </c>
      <c r="B19" s="201" t="s">
        <v>27</v>
      </c>
      <c r="C19" s="177">
        <v>61</v>
      </c>
      <c r="D19" s="177" t="s">
        <v>27</v>
      </c>
      <c r="E19" s="177">
        <v>611</v>
      </c>
      <c r="F19" s="177" t="s">
        <v>28</v>
      </c>
      <c r="G19" s="194">
        <f>SUM(W20:W23)</f>
        <v>178433888</v>
      </c>
      <c r="H19" s="213" t="s">
        <v>207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7"/>
    </row>
    <row r="20" spans="1:26" ht="18.75" customHeight="1" x14ac:dyDescent="0.3">
      <c r="A20" s="172"/>
      <c r="B20" s="174"/>
      <c r="C20" s="177"/>
      <c r="D20" s="177"/>
      <c r="E20" s="177"/>
      <c r="F20" s="177"/>
      <c r="G20" s="194"/>
      <c r="H20" s="4" t="s">
        <v>120</v>
      </c>
      <c r="I20" s="192">
        <f>H6</f>
        <v>60490</v>
      </c>
      <c r="J20" s="192"/>
      <c r="K20" s="192"/>
      <c r="L20" s="5" t="s">
        <v>12</v>
      </c>
      <c r="M20" s="23">
        <v>100</v>
      </c>
      <c r="N20" s="5" t="s">
        <v>13</v>
      </c>
      <c r="O20" s="5" t="s">
        <v>12</v>
      </c>
      <c r="P20" s="192">
        <v>312</v>
      </c>
      <c r="Q20" s="192"/>
      <c r="R20" s="5" t="s">
        <v>12</v>
      </c>
      <c r="S20" s="5">
        <v>1</v>
      </c>
      <c r="T20" s="5" t="s">
        <v>14</v>
      </c>
      <c r="U20" s="5"/>
      <c r="V20" s="7" t="s">
        <v>15</v>
      </c>
      <c r="W20" s="8">
        <f>I20*M20%*P20*S20</f>
        <v>18872880</v>
      </c>
    </row>
    <row r="21" spans="1:26" ht="18.75" customHeight="1" x14ac:dyDescent="0.3">
      <c r="A21" s="172"/>
      <c r="B21" s="174"/>
      <c r="C21" s="177"/>
      <c r="D21" s="177"/>
      <c r="E21" s="177"/>
      <c r="F21" s="177"/>
      <c r="G21" s="194"/>
      <c r="H21" s="4" t="s">
        <v>121</v>
      </c>
      <c r="I21" s="192">
        <f>H7</f>
        <v>60490</v>
      </c>
      <c r="J21" s="192"/>
      <c r="K21" s="192"/>
      <c r="L21" s="5" t="s">
        <v>12</v>
      </c>
      <c r="M21" s="23">
        <v>90</v>
      </c>
      <c r="N21" s="5" t="s">
        <v>13</v>
      </c>
      <c r="O21" s="5" t="s">
        <v>12</v>
      </c>
      <c r="P21" s="192">
        <v>312</v>
      </c>
      <c r="Q21" s="192"/>
      <c r="R21" s="5" t="s">
        <v>12</v>
      </c>
      <c r="S21" s="5">
        <v>2</v>
      </c>
      <c r="T21" s="5" t="s">
        <v>14</v>
      </c>
      <c r="U21" s="5"/>
      <c r="V21" s="7" t="s">
        <v>15</v>
      </c>
      <c r="W21" s="8">
        <f>I21*M21%*P21*S21</f>
        <v>33971184</v>
      </c>
    </row>
    <row r="22" spans="1:26" ht="18.75" customHeight="1" x14ac:dyDescent="0.3">
      <c r="A22" s="172"/>
      <c r="B22" s="174"/>
      <c r="C22" s="177"/>
      <c r="D22" s="177"/>
      <c r="E22" s="177"/>
      <c r="F22" s="177"/>
      <c r="G22" s="194"/>
      <c r="H22" s="147" t="s">
        <v>122</v>
      </c>
      <c r="I22" s="192">
        <f>H7</f>
        <v>60490</v>
      </c>
      <c r="J22" s="192"/>
      <c r="K22" s="192"/>
      <c r="L22" s="134" t="s">
        <v>12</v>
      </c>
      <c r="M22" s="23">
        <v>80</v>
      </c>
      <c r="N22" s="134" t="s">
        <v>13</v>
      </c>
      <c r="O22" s="134" t="s">
        <v>12</v>
      </c>
      <c r="P22" s="192">
        <v>312</v>
      </c>
      <c r="Q22" s="192"/>
      <c r="R22" s="134" t="s">
        <v>12</v>
      </c>
      <c r="S22" s="134">
        <v>6</v>
      </c>
      <c r="T22" s="134" t="s">
        <v>14</v>
      </c>
      <c r="U22" s="134"/>
      <c r="V22" s="7" t="s">
        <v>15</v>
      </c>
      <c r="W22" s="141">
        <f>I22*M22%*P22*S22</f>
        <v>90589824</v>
      </c>
    </row>
    <row r="23" spans="1:26" ht="18.75" customHeight="1" x14ac:dyDescent="0.3">
      <c r="A23" s="172"/>
      <c r="B23" s="174"/>
      <c r="C23" s="177"/>
      <c r="D23" s="177"/>
      <c r="E23" s="177"/>
      <c r="F23" s="177"/>
      <c r="G23" s="194"/>
      <c r="H23" s="189" t="s">
        <v>199</v>
      </c>
      <c r="I23" s="190"/>
      <c r="J23" s="190"/>
      <c r="K23" s="190"/>
      <c r="L23" s="190"/>
      <c r="M23" s="219">
        <v>3500000</v>
      </c>
      <c r="N23" s="219"/>
      <c r="O23" s="219"/>
      <c r="P23" s="219"/>
      <c r="Q23" s="140" t="s">
        <v>12</v>
      </c>
      <c r="R23" s="190">
        <v>10</v>
      </c>
      <c r="S23" s="190"/>
      <c r="T23" s="140" t="s">
        <v>16</v>
      </c>
      <c r="U23" s="140"/>
      <c r="V23" s="11" t="s">
        <v>15</v>
      </c>
      <c r="W23" s="146">
        <f>M23*R23</f>
        <v>35000000</v>
      </c>
    </row>
    <row r="24" spans="1:26" ht="22.5" customHeight="1" x14ac:dyDescent="0.3">
      <c r="A24" s="173"/>
      <c r="B24" s="197"/>
      <c r="C24" s="202" t="s">
        <v>19</v>
      </c>
      <c r="D24" s="199"/>
      <c r="E24" s="203"/>
      <c r="F24" s="204"/>
      <c r="G24" s="13">
        <f>G19</f>
        <v>178433888</v>
      </c>
      <c r="H24" s="189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215"/>
    </row>
    <row r="25" spans="1:26" ht="22.5" customHeight="1" x14ac:dyDescent="0.3">
      <c r="A25" s="195" t="s">
        <v>164</v>
      </c>
      <c r="B25" s="201" t="s">
        <v>165</v>
      </c>
      <c r="C25" s="206">
        <v>71</v>
      </c>
      <c r="D25" s="206" t="s">
        <v>165</v>
      </c>
      <c r="E25" s="114">
        <v>711</v>
      </c>
      <c r="F25" s="114" t="s">
        <v>166</v>
      </c>
      <c r="G25" s="110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3"/>
    </row>
    <row r="26" spans="1:26" ht="22.5" customHeight="1" x14ac:dyDescent="0.3">
      <c r="A26" s="172"/>
      <c r="B26" s="174"/>
      <c r="C26" s="176"/>
      <c r="D26" s="176"/>
      <c r="E26" s="114">
        <v>712</v>
      </c>
      <c r="F26" s="114" t="s">
        <v>167</v>
      </c>
      <c r="G26" s="110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</row>
    <row r="27" spans="1:26" ht="22.5" customHeight="1" x14ac:dyDescent="0.3">
      <c r="A27" s="173"/>
      <c r="B27" s="197"/>
      <c r="C27" s="207" t="s">
        <v>19</v>
      </c>
      <c r="D27" s="208"/>
      <c r="E27" s="209"/>
      <c r="F27" s="209"/>
      <c r="G27" s="110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3"/>
    </row>
    <row r="28" spans="1:26" ht="22.5" customHeight="1" x14ac:dyDescent="0.3">
      <c r="A28" s="195" t="s">
        <v>29</v>
      </c>
      <c r="B28" s="196" t="s">
        <v>30</v>
      </c>
      <c r="C28" s="92">
        <v>81</v>
      </c>
      <c r="D28" s="80" t="s">
        <v>30</v>
      </c>
      <c r="E28" s="24">
        <v>811</v>
      </c>
      <c r="F28" s="25" t="s">
        <v>31</v>
      </c>
      <c r="G28" s="13"/>
      <c r="H28" s="216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7"/>
      <c r="Y28" s="121"/>
      <c r="Z28" s="3"/>
    </row>
    <row r="29" spans="1:26" ht="22.5" customHeight="1" x14ac:dyDescent="0.3">
      <c r="A29" s="173"/>
      <c r="B29" s="197"/>
      <c r="C29" s="202" t="s">
        <v>19</v>
      </c>
      <c r="D29" s="179"/>
      <c r="E29" s="203"/>
      <c r="F29" s="204"/>
      <c r="G29" s="13">
        <f>SUM(G28:G28)</f>
        <v>0</v>
      </c>
      <c r="H29" s="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7"/>
    </row>
    <row r="30" spans="1:26" ht="22.5" customHeight="1" x14ac:dyDescent="0.3">
      <c r="A30" s="195" t="s">
        <v>32</v>
      </c>
      <c r="B30" s="196" t="s">
        <v>33</v>
      </c>
      <c r="C30" s="18">
        <v>91</v>
      </c>
      <c r="D30" s="18" t="s">
        <v>33</v>
      </c>
      <c r="E30" s="18">
        <v>911</v>
      </c>
      <c r="F30" s="18" t="s">
        <v>34</v>
      </c>
      <c r="G30" s="13">
        <v>224909</v>
      </c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7"/>
    </row>
    <row r="31" spans="1:26" ht="22.5" customHeight="1" x14ac:dyDescent="0.3">
      <c r="A31" s="173"/>
      <c r="B31" s="197"/>
      <c r="C31" s="202" t="s">
        <v>19</v>
      </c>
      <c r="D31" s="203"/>
      <c r="E31" s="203"/>
      <c r="F31" s="204"/>
      <c r="G31" s="13">
        <f>G30</f>
        <v>224909</v>
      </c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7"/>
    </row>
    <row r="32" spans="1:26" ht="22.5" customHeight="1" x14ac:dyDescent="0.3">
      <c r="A32" s="211">
        <v>10</v>
      </c>
      <c r="B32" s="196" t="s">
        <v>35</v>
      </c>
      <c r="C32" s="196">
        <v>101</v>
      </c>
      <c r="D32" s="196" t="s">
        <v>35</v>
      </c>
      <c r="E32" s="18">
        <v>1012</v>
      </c>
      <c r="F32" s="18" t="s">
        <v>36</v>
      </c>
      <c r="G32" s="13">
        <f>W32</f>
        <v>1200</v>
      </c>
      <c r="H32" s="14"/>
      <c r="I32" s="15"/>
      <c r="J32" s="15"/>
      <c r="K32" s="15"/>
      <c r="L32" s="214" t="s">
        <v>16</v>
      </c>
      <c r="M32" s="214"/>
      <c r="N32" s="210">
        <v>200</v>
      </c>
      <c r="O32" s="210"/>
      <c r="P32" s="210"/>
      <c r="Q32" s="10" t="s">
        <v>12</v>
      </c>
      <c r="R32" s="210">
        <v>6</v>
      </c>
      <c r="S32" s="210"/>
      <c r="T32" s="15" t="s">
        <v>16</v>
      </c>
      <c r="U32" s="15"/>
      <c r="V32" s="16" t="s">
        <v>37</v>
      </c>
      <c r="W32" s="17">
        <f>N32*R32</f>
        <v>1200</v>
      </c>
    </row>
    <row r="33" spans="1:23" ht="22.5" customHeight="1" x14ac:dyDescent="0.3">
      <c r="A33" s="212"/>
      <c r="B33" s="227"/>
      <c r="C33" s="227"/>
      <c r="D33" s="227"/>
      <c r="E33" s="196">
        <v>1013</v>
      </c>
      <c r="F33" s="196" t="s">
        <v>38</v>
      </c>
      <c r="G33" s="326">
        <f>SUM(W33:W34)</f>
        <v>4400000</v>
      </c>
      <c r="H33" s="185" t="s">
        <v>178</v>
      </c>
      <c r="I33" s="186"/>
      <c r="J33" s="186"/>
      <c r="K33" s="186"/>
      <c r="L33" s="214" t="s">
        <v>16</v>
      </c>
      <c r="M33" s="214"/>
      <c r="N33" s="214">
        <v>100000</v>
      </c>
      <c r="O33" s="214"/>
      <c r="P33" s="214"/>
      <c r="Q33" s="5" t="s">
        <v>12</v>
      </c>
      <c r="R33" s="275">
        <v>20</v>
      </c>
      <c r="S33" s="275"/>
      <c r="T33" s="47" t="s">
        <v>133</v>
      </c>
      <c r="U33" s="47"/>
      <c r="V33" s="49" t="s">
        <v>37</v>
      </c>
      <c r="W33" s="50">
        <f>N33*R33</f>
        <v>2000000</v>
      </c>
    </row>
    <row r="34" spans="1:23" ht="22.5" customHeight="1" x14ac:dyDescent="0.3">
      <c r="A34" s="212"/>
      <c r="B34" s="227"/>
      <c r="C34" s="227"/>
      <c r="D34" s="227"/>
      <c r="E34" s="227"/>
      <c r="F34" s="227"/>
      <c r="G34" s="327"/>
      <c r="H34" s="325" t="s">
        <v>134</v>
      </c>
      <c r="I34" s="219"/>
      <c r="J34" s="219"/>
      <c r="K34" s="193">
        <v>30000</v>
      </c>
      <c r="L34" s="193"/>
      <c r="M34" s="193"/>
      <c r="N34" s="22" t="s">
        <v>12</v>
      </c>
      <c r="O34" s="41">
        <v>8</v>
      </c>
      <c r="P34" s="41" t="s">
        <v>117</v>
      </c>
      <c r="Q34" s="5"/>
      <c r="R34" s="5" t="s">
        <v>12</v>
      </c>
      <c r="S34" s="41">
        <v>10</v>
      </c>
      <c r="T34" s="5" t="s">
        <v>16</v>
      </c>
      <c r="U34" s="5"/>
      <c r="V34" s="7" t="s">
        <v>37</v>
      </c>
      <c r="W34" s="8">
        <f>K34*O34*S34</f>
        <v>2400000</v>
      </c>
    </row>
    <row r="35" spans="1:23" ht="22.5" customHeight="1" x14ac:dyDescent="0.3">
      <c r="A35" s="173"/>
      <c r="B35" s="197"/>
      <c r="C35" s="202" t="s">
        <v>19</v>
      </c>
      <c r="D35" s="203"/>
      <c r="E35" s="203"/>
      <c r="F35" s="204"/>
      <c r="G35" s="13">
        <f>G33+G32</f>
        <v>4401200</v>
      </c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6"/>
      <c r="W35" s="17"/>
    </row>
    <row r="36" spans="1:23" ht="22.5" customHeight="1" thickBot="1" x14ac:dyDescent="0.35">
      <c r="A36" s="221" t="s">
        <v>39</v>
      </c>
      <c r="B36" s="222"/>
      <c r="C36" s="222"/>
      <c r="D36" s="222"/>
      <c r="E36" s="222"/>
      <c r="F36" s="223"/>
      <c r="G36" s="26">
        <f>G35+G31+G29+G24+G18+G16+G11</f>
        <v>230761979</v>
      </c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9"/>
    </row>
    <row r="37" spans="1:23" x14ac:dyDescent="0.3">
      <c r="G37" s="33">
        <f>G36-'시설(세출)'!G69</f>
        <v>-2.3999989032745361E-2</v>
      </c>
      <c r="H37" s="22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34"/>
    </row>
  </sheetData>
  <mergeCells count="97">
    <mergeCell ref="A25:A27"/>
    <mergeCell ref="B25:B27"/>
    <mergeCell ref="C25:C26"/>
    <mergeCell ref="D25:D26"/>
    <mergeCell ref="C27:F27"/>
    <mergeCell ref="A36:F36"/>
    <mergeCell ref="S7:T7"/>
    <mergeCell ref="S8:T8"/>
    <mergeCell ref="I21:K21"/>
    <mergeCell ref="P21:Q21"/>
    <mergeCell ref="H34:J34"/>
    <mergeCell ref="K34:M34"/>
    <mergeCell ref="G33:G34"/>
    <mergeCell ref="H33:K33"/>
    <mergeCell ref="L32:M32"/>
    <mergeCell ref="D12:D15"/>
    <mergeCell ref="C12:C15"/>
    <mergeCell ref="L14:O14"/>
    <mergeCell ref="H15:K15"/>
    <mergeCell ref="L15:O15"/>
    <mergeCell ref="G12:G15"/>
    <mergeCell ref="A28:A29"/>
    <mergeCell ref="B28:B29"/>
    <mergeCell ref="N32:P32"/>
    <mergeCell ref="R32:S32"/>
    <mergeCell ref="L33:M33"/>
    <mergeCell ref="N33:P33"/>
    <mergeCell ref="R33:S33"/>
    <mergeCell ref="A30:A31"/>
    <mergeCell ref="B30:B31"/>
    <mergeCell ref="C31:F31"/>
    <mergeCell ref="A32:A35"/>
    <mergeCell ref="B32:B35"/>
    <mergeCell ref="C32:C34"/>
    <mergeCell ref="D32:D34"/>
    <mergeCell ref="C35:F35"/>
    <mergeCell ref="E33:E34"/>
    <mergeCell ref="F33:F34"/>
    <mergeCell ref="C24:F24"/>
    <mergeCell ref="H28:W28"/>
    <mergeCell ref="C29:F29"/>
    <mergeCell ref="G19:G23"/>
    <mergeCell ref="H19:W19"/>
    <mergeCell ref="I20:K20"/>
    <mergeCell ref="P20:Q20"/>
    <mergeCell ref="H24:W24"/>
    <mergeCell ref="I22:K22"/>
    <mergeCell ref="P22:Q22"/>
    <mergeCell ref="H23:L23"/>
    <mergeCell ref="M23:P23"/>
    <mergeCell ref="R23:S23"/>
    <mergeCell ref="O17:P17"/>
    <mergeCell ref="A19:A24"/>
    <mergeCell ref="B19:B24"/>
    <mergeCell ref="C19:C23"/>
    <mergeCell ref="D19:D23"/>
    <mergeCell ref="E19:E23"/>
    <mergeCell ref="F19:F23"/>
    <mergeCell ref="C18:F18"/>
    <mergeCell ref="A17:A18"/>
    <mergeCell ref="B17:B18"/>
    <mergeCell ref="I17:L17"/>
    <mergeCell ref="L12:O12"/>
    <mergeCell ref="C16:F16"/>
    <mergeCell ref="F12:F15"/>
    <mergeCell ref="E12:E15"/>
    <mergeCell ref="A5:A11"/>
    <mergeCell ref="B5:B11"/>
    <mergeCell ref="H10:I10"/>
    <mergeCell ref="A12:A16"/>
    <mergeCell ref="B12:B16"/>
    <mergeCell ref="S6:T6"/>
    <mergeCell ref="H13:K13"/>
    <mergeCell ref="L13:O13"/>
    <mergeCell ref="H14:K14"/>
    <mergeCell ref="C5:C10"/>
    <mergeCell ref="C11:F11"/>
    <mergeCell ref="H9:W9"/>
    <mergeCell ref="D5:D10"/>
    <mergeCell ref="H5:W5"/>
    <mergeCell ref="G5:G8"/>
    <mergeCell ref="G9:G10"/>
    <mergeCell ref="F5:F8"/>
    <mergeCell ref="E9:E10"/>
    <mergeCell ref="E5:E8"/>
    <mergeCell ref="F9:F10"/>
    <mergeCell ref="H12:K12"/>
    <mergeCell ref="A1:W1"/>
    <mergeCell ref="A2:B2"/>
    <mergeCell ref="C2:D2"/>
    <mergeCell ref="F2:W2"/>
    <mergeCell ref="E4:F4"/>
    <mergeCell ref="A3:F3"/>
    <mergeCell ref="G3:G4"/>
    <mergeCell ref="H3:W4"/>
    <mergeCell ref="A4:B4"/>
    <mergeCell ref="C4:D4"/>
  </mergeCells>
  <phoneticPr fontId="3" type="noConversion"/>
  <printOptions horizontalCentered="1"/>
  <pageMargins left="7.874015748031496E-2" right="7.874015748031496E-2" top="0.669291338582677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view="pageBreakPreview" zoomScale="115" zoomScaleNormal="100" zoomScaleSheetLayoutView="115" workbookViewId="0">
      <selection activeCell="H5" sqref="H5:W5"/>
    </sheetView>
  </sheetViews>
  <sheetFormatPr defaultRowHeight="16.5" x14ac:dyDescent="0.3"/>
  <cols>
    <col min="1" max="1" width="2.875" style="87" customWidth="1"/>
    <col min="2" max="2" width="7.375" style="87" customWidth="1"/>
    <col min="3" max="3" width="2.875" style="87" customWidth="1"/>
    <col min="4" max="4" width="8.25" style="88" customWidth="1"/>
    <col min="5" max="5" width="4" style="88" customWidth="1"/>
    <col min="6" max="6" width="9.25" style="88" customWidth="1"/>
    <col min="7" max="7" width="11" style="91" customWidth="1"/>
    <col min="8" max="8" width="6.25" style="36" customWidth="1"/>
    <col min="9" max="9" width="3" style="37" customWidth="1"/>
    <col min="10" max="10" width="2.625" style="37" customWidth="1"/>
    <col min="11" max="11" width="1.625" style="37" customWidth="1"/>
    <col min="12" max="12" width="1.875" style="37" customWidth="1"/>
    <col min="13" max="13" width="2.25" style="37" customWidth="1"/>
    <col min="14" max="14" width="1.875" style="37" customWidth="1"/>
    <col min="15" max="15" width="2.75" style="37" customWidth="1"/>
    <col min="16" max="16" width="2.125" style="37" customWidth="1"/>
    <col min="17" max="17" width="2.25" style="37" customWidth="1"/>
    <col min="18" max="18" width="3" style="37" customWidth="1"/>
    <col min="19" max="19" width="2.625" style="37" customWidth="1"/>
    <col min="20" max="21" width="1.875" style="37" customWidth="1"/>
    <col min="22" max="22" width="1.75" style="37" customWidth="1"/>
    <col min="23" max="23" width="8.75" style="38" customWidth="1"/>
    <col min="24" max="24" width="9.375" style="90" customWidth="1"/>
    <col min="25" max="25" width="6.625" style="90" customWidth="1"/>
    <col min="26" max="26" width="10" style="90" customWidth="1"/>
    <col min="27" max="31" width="6.625" style="90" customWidth="1"/>
    <col min="32" max="16384" width="9" style="90"/>
  </cols>
  <sheetData>
    <row r="1" spans="1:26" s="1" customFormat="1" ht="45" customHeight="1" x14ac:dyDescent="0.3">
      <c r="A1" s="155" t="s">
        <v>187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26" s="3" customFormat="1" ht="16.5" customHeight="1" thickBot="1" x14ac:dyDescent="0.35">
      <c r="A2" s="156" t="s">
        <v>40</v>
      </c>
      <c r="B2" s="156"/>
      <c r="C2" s="39"/>
      <c r="D2" s="39"/>
      <c r="E2" s="39"/>
      <c r="F2" s="157" t="s">
        <v>1</v>
      </c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1:26" s="40" customFormat="1" ht="18.75" customHeight="1" x14ac:dyDescent="0.3">
      <c r="A3" s="158" t="s">
        <v>2</v>
      </c>
      <c r="B3" s="159"/>
      <c r="C3" s="159"/>
      <c r="D3" s="159"/>
      <c r="E3" s="159"/>
      <c r="F3" s="160"/>
      <c r="G3" s="161" t="s">
        <v>3</v>
      </c>
      <c r="H3" s="224" t="s">
        <v>4</v>
      </c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5"/>
    </row>
    <row r="4" spans="1:26" s="40" customFormat="1" ht="18.75" customHeight="1" thickBot="1" x14ac:dyDescent="0.35">
      <c r="A4" s="169" t="s">
        <v>5</v>
      </c>
      <c r="B4" s="170"/>
      <c r="C4" s="171" t="s">
        <v>6</v>
      </c>
      <c r="D4" s="170"/>
      <c r="E4" s="171" t="s">
        <v>7</v>
      </c>
      <c r="F4" s="170"/>
      <c r="G4" s="162"/>
      <c r="H4" s="225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8"/>
    </row>
    <row r="5" spans="1:26" s="40" customFormat="1" ht="24" customHeight="1" thickTop="1" x14ac:dyDescent="0.3">
      <c r="A5" s="172" t="s">
        <v>213</v>
      </c>
      <c r="B5" s="227" t="s">
        <v>212</v>
      </c>
      <c r="C5" s="227"/>
      <c r="D5" s="227"/>
      <c r="E5" s="150">
        <v>111</v>
      </c>
      <c r="F5" s="150" t="s">
        <v>135</v>
      </c>
      <c r="G5" s="151">
        <v>137900000</v>
      </c>
      <c r="H5" s="316" t="s">
        <v>215</v>
      </c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8"/>
      <c r="X5" s="51">
        <f>J5*O5</f>
        <v>0</v>
      </c>
      <c r="Y5" s="154">
        <f>X5/12</f>
        <v>0</v>
      </c>
      <c r="Z5" s="149">
        <f>Y5*10</f>
        <v>0</v>
      </c>
    </row>
    <row r="6" spans="1:26" s="40" customFormat="1" ht="24" customHeight="1" x14ac:dyDescent="0.3">
      <c r="A6" s="212"/>
      <c r="B6" s="227"/>
      <c r="C6" s="227"/>
      <c r="D6" s="227"/>
      <c r="E6" s="18">
        <v>112</v>
      </c>
      <c r="F6" s="18" t="s">
        <v>42</v>
      </c>
      <c r="G6" s="42">
        <f>V6</f>
        <v>3840000</v>
      </c>
      <c r="H6" s="306" t="s">
        <v>196</v>
      </c>
      <c r="I6" s="218"/>
      <c r="J6" s="210">
        <v>60000</v>
      </c>
      <c r="K6" s="210"/>
      <c r="L6" s="210"/>
      <c r="M6" s="210"/>
      <c r="N6" s="15" t="s">
        <v>128</v>
      </c>
      <c r="O6" s="15">
        <v>8</v>
      </c>
      <c r="P6" s="15" t="s">
        <v>136</v>
      </c>
      <c r="Q6" s="15" t="s">
        <v>12</v>
      </c>
      <c r="R6" s="44">
        <v>8</v>
      </c>
      <c r="S6" s="210" t="s">
        <v>129</v>
      </c>
      <c r="T6" s="210"/>
      <c r="U6" s="15" t="s">
        <v>130</v>
      </c>
      <c r="V6" s="241">
        <f>J6*O6*R6</f>
        <v>3840000</v>
      </c>
      <c r="W6" s="242"/>
      <c r="X6" s="51"/>
      <c r="Y6" s="51"/>
    </row>
    <row r="7" spans="1:26" s="40" customFormat="1" ht="24" customHeight="1" x14ac:dyDescent="0.3">
      <c r="A7" s="212"/>
      <c r="B7" s="227"/>
      <c r="C7" s="227"/>
      <c r="D7" s="227"/>
      <c r="E7" s="18">
        <v>113</v>
      </c>
      <c r="F7" s="18" t="s">
        <v>43</v>
      </c>
      <c r="G7" s="43"/>
      <c r="H7" s="240"/>
      <c r="I7" s="218"/>
      <c r="J7" s="210"/>
      <c r="K7" s="210"/>
      <c r="L7" s="210"/>
      <c r="M7" s="210"/>
      <c r="N7" s="15"/>
      <c r="O7" s="15"/>
      <c r="P7" s="15"/>
      <c r="Q7" s="210"/>
      <c r="R7" s="210"/>
      <c r="S7" s="210"/>
      <c r="T7" s="210"/>
      <c r="U7" s="15"/>
      <c r="V7" s="241"/>
      <c r="W7" s="242"/>
    </row>
    <row r="8" spans="1:26" s="40" customFormat="1" ht="24" customHeight="1" x14ac:dyDescent="0.3">
      <c r="A8" s="212"/>
      <c r="B8" s="227"/>
      <c r="C8" s="227"/>
      <c r="D8" s="227"/>
      <c r="E8" s="45">
        <v>115</v>
      </c>
      <c r="F8" s="45" t="s">
        <v>44</v>
      </c>
      <c r="G8" s="46">
        <v>11491670</v>
      </c>
      <c r="H8" s="191" t="s">
        <v>216</v>
      </c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243"/>
    </row>
    <row r="9" spans="1:26" s="40" customFormat="1" ht="15.75" customHeight="1" x14ac:dyDescent="0.3">
      <c r="A9" s="212"/>
      <c r="B9" s="227"/>
      <c r="C9" s="227"/>
      <c r="D9" s="174"/>
      <c r="E9" s="229">
        <v>116</v>
      </c>
      <c r="F9" s="231" t="s">
        <v>45</v>
      </c>
      <c r="G9" s="244">
        <f>SUM(W9:W13)</f>
        <v>13031903.024</v>
      </c>
      <c r="H9" s="185" t="s">
        <v>46</v>
      </c>
      <c r="I9" s="186"/>
      <c r="J9" s="186"/>
      <c r="K9" s="214">
        <f>G5</f>
        <v>137900000</v>
      </c>
      <c r="L9" s="214"/>
      <c r="M9" s="214"/>
      <c r="N9" s="214"/>
      <c r="O9" s="214"/>
      <c r="P9" s="47" t="s">
        <v>12</v>
      </c>
      <c r="Q9" s="250">
        <v>4.5</v>
      </c>
      <c r="R9" s="250"/>
      <c r="S9" s="48" t="s">
        <v>13</v>
      </c>
      <c r="T9" s="47" t="s">
        <v>12</v>
      </c>
      <c r="U9" s="48"/>
      <c r="V9" s="49" t="s">
        <v>15</v>
      </c>
      <c r="W9" s="50">
        <f>K9*0.045</f>
        <v>6205500</v>
      </c>
      <c r="X9" s="51"/>
    </row>
    <row r="10" spans="1:26" s="40" customFormat="1" ht="15.75" customHeight="1" x14ac:dyDescent="0.3">
      <c r="A10" s="212"/>
      <c r="B10" s="227"/>
      <c r="C10" s="227"/>
      <c r="D10" s="174"/>
      <c r="E10" s="230"/>
      <c r="F10" s="227"/>
      <c r="G10" s="245"/>
      <c r="H10" s="191" t="s">
        <v>47</v>
      </c>
      <c r="I10" s="192"/>
      <c r="J10" s="192"/>
      <c r="K10" s="193">
        <f>K9</f>
        <v>137900000</v>
      </c>
      <c r="L10" s="193"/>
      <c r="M10" s="193"/>
      <c r="N10" s="193"/>
      <c r="O10" s="193"/>
      <c r="P10" s="5" t="s">
        <v>12</v>
      </c>
      <c r="Q10" s="251">
        <v>3.12</v>
      </c>
      <c r="R10" s="252"/>
      <c r="S10" s="22" t="s">
        <v>13</v>
      </c>
      <c r="T10" s="5" t="s">
        <v>12</v>
      </c>
      <c r="U10" s="22"/>
      <c r="V10" s="7" t="s">
        <v>15</v>
      </c>
      <c r="W10" s="8">
        <f>K10*Q10%</f>
        <v>4302480</v>
      </c>
      <c r="X10" s="52"/>
    </row>
    <row r="11" spans="1:26" s="40" customFormat="1" ht="15.75" customHeight="1" x14ac:dyDescent="0.3">
      <c r="A11" s="212"/>
      <c r="B11" s="227"/>
      <c r="C11" s="227"/>
      <c r="D11" s="174"/>
      <c r="E11" s="230"/>
      <c r="F11" s="227"/>
      <c r="G11" s="245"/>
      <c r="H11" s="191" t="s">
        <v>48</v>
      </c>
      <c r="I11" s="192"/>
      <c r="J11" s="192"/>
      <c r="K11" s="193">
        <f>W10</f>
        <v>4302480</v>
      </c>
      <c r="L11" s="193"/>
      <c r="M11" s="193"/>
      <c r="N11" s="193"/>
      <c r="O11" s="193"/>
      <c r="P11" s="5" t="s">
        <v>12</v>
      </c>
      <c r="Q11" s="251">
        <v>7.38</v>
      </c>
      <c r="R11" s="252"/>
      <c r="S11" s="22" t="s">
        <v>13</v>
      </c>
      <c r="T11" s="5" t="s">
        <v>12</v>
      </c>
      <c r="U11" s="22"/>
      <c r="V11" s="7" t="s">
        <v>15</v>
      </c>
      <c r="W11" s="8">
        <f>K11*0.0738</f>
        <v>317523.02400000003</v>
      </c>
      <c r="X11" s="51"/>
    </row>
    <row r="12" spans="1:26" s="40" customFormat="1" ht="15.75" customHeight="1" x14ac:dyDescent="0.3">
      <c r="A12" s="212"/>
      <c r="B12" s="227"/>
      <c r="C12" s="227"/>
      <c r="D12" s="174"/>
      <c r="E12" s="230"/>
      <c r="F12" s="227"/>
      <c r="G12" s="245"/>
      <c r="H12" s="191" t="s">
        <v>49</v>
      </c>
      <c r="I12" s="192"/>
      <c r="J12" s="192"/>
      <c r="K12" s="193">
        <f>K10</f>
        <v>137900000</v>
      </c>
      <c r="L12" s="193"/>
      <c r="M12" s="193"/>
      <c r="N12" s="193"/>
      <c r="O12" s="193"/>
      <c r="P12" s="5" t="s">
        <v>12</v>
      </c>
      <c r="Q12" s="312">
        <v>0.9</v>
      </c>
      <c r="R12" s="313"/>
      <c r="S12" s="22" t="s">
        <v>13</v>
      </c>
      <c r="T12" s="5" t="s">
        <v>12</v>
      </c>
      <c r="U12" s="22"/>
      <c r="V12" s="7" t="s">
        <v>15</v>
      </c>
      <c r="W12" s="8">
        <f>K12*0.009</f>
        <v>1241100</v>
      </c>
      <c r="X12" s="51"/>
    </row>
    <row r="13" spans="1:26" s="40" customFormat="1" ht="15.75" customHeight="1" x14ac:dyDescent="0.3">
      <c r="A13" s="212"/>
      <c r="B13" s="227"/>
      <c r="C13" s="227"/>
      <c r="D13" s="174"/>
      <c r="E13" s="230"/>
      <c r="F13" s="227"/>
      <c r="G13" s="245"/>
      <c r="H13" s="191" t="s">
        <v>50</v>
      </c>
      <c r="I13" s="192"/>
      <c r="J13" s="192"/>
      <c r="K13" s="193">
        <f>K12</f>
        <v>137900000</v>
      </c>
      <c r="L13" s="193"/>
      <c r="M13" s="193"/>
      <c r="N13" s="193"/>
      <c r="O13" s="193"/>
      <c r="P13" s="5" t="s">
        <v>12</v>
      </c>
      <c r="Q13" s="253" t="s">
        <v>51</v>
      </c>
      <c r="R13" s="193"/>
      <c r="S13" s="22" t="s">
        <v>13</v>
      </c>
      <c r="T13" s="5" t="s">
        <v>12</v>
      </c>
      <c r="U13" s="22"/>
      <c r="V13" s="7" t="s">
        <v>15</v>
      </c>
      <c r="W13" s="8">
        <f>K13*0.007</f>
        <v>965300</v>
      </c>
      <c r="X13" s="51"/>
    </row>
    <row r="14" spans="1:26" s="54" customFormat="1" ht="15.75" customHeight="1" x14ac:dyDescent="0.3">
      <c r="A14" s="212"/>
      <c r="B14" s="227"/>
      <c r="C14" s="227"/>
      <c r="D14" s="174"/>
      <c r="E14" s="206">
        <v>117</v>
      </c>
      <c r="F14" s="233" t="s">
        <v>52</v>
      </c>
      <c r="G14" s="244">
        <f>SUM(W14:W21)</f>
        <v>4878334</v>
      </c>
      <c r="H14" s="185" t="s">
        <v>183</v>
      </c>
      <c r="I14" s="186"/>
      <c r="J14" s="47" t="s">
        <v>16</v>
      </c>
      <c r="K14" s="214">
        <v>30000</v>
      </c>
      <c r="L14" s="214"/>
      <c r="M14" s="214"/>
      <c r="N14" s="214"/>
      <c r="O14" s="47" t="s">
        <v>12</v>
      </c>
      <c r="P14" s="53">
        <v>8</v>
      </c>
      <c r="Q14" s="47" t="s">
        <v>14</v>
      </c>
      <c r="R14" s="47" t="s">
        <v>12</v>
      </c>
      <c r="S14" s="47">
        <v>3</v>
      </c>
      <c r="T14" s="47" t="s">
        <v>53</v>
      </c>
      <c r="U14" s="47"/>
      <c r="V14" s="49" t="s">
        <v>15</v>
      </c>
      <c r="W14" s="50">
        <f>K14*P14*S14</f>
        <v>720000</v>
      </c>
    </row>
    <row r="15" spans="1:26" s="54" customFormat="1" ht="15.75" customHeight="1" x14ac:dyDescent="0.3">
      <c r="A15" s="212"/>
      <c r="B15" s="227"/>
      <c r="C15" s="227"/>
      <c r="D15" s="174"/>
      <c r="E15" s="232"/>
      <c r="F15" s="234"/>
      <c r="G15" s="245"/>
      <c r="H15" s="191" t="s">
        <v>54</v>
      </c>
      <c r="I15" s="192"/>
      <c r="J15" s="5" t="s">
        <v>16</v>
      </c>
      <c r="K15" s="193">
        <v>20000</v>
      </c>
      <c r="L15" s="193"/>
      <c r="M15" s="193"/>
      <c r="N15" s="193"/>
      <c r="O15" s="5" t="s">
        <v>12</v>
      </c>
      <c r="P15" s="55">
        <v>3</v>
      </c>
      <c r="Q15" s="5" t="s">
        <v>14</v>
      </c>
      <c r="R15" s="5" t="s">
        <v>12</v>
      </c>
      <c r="S15" s="5"/>
      <c r="T15" s="5"/>
      <c r="U15" s="5"/>
      <c r="V15" s="7" t="s">
        <v>15</v>
      </c>
      <c r="W15" s="8">
        <f>K15*P15</f>
        <v>60000</v>
      </c>
    </row>
    <row r="16" spans="1:26" s="54" customFormat="1" ht="15.75" customHeight="1" x14ac:dyDescent="0.3">
      <c r="A16" s="212"/>
      <c r="B16" s="227"/>
      <c r="C16" s="227"/>
      <c r="D16" s="174"/>
      <c r="E16" s="232"/>
      <c r="F16" s="234"/>
      <c r="G16" s="245"/>
      <c r="H16" s="191" t="s">
        <v>184</v>
      </c>
      <c r="I16" s="192"/>
      <c r="J16" s="5" t="s">
        <v>16</v>
      </c>
      <c r="K16" s="193">
        <v>10000</v>
      </c>
      <c r="L16" s="193"/>
      <c r="M16" s="193"/>
      <c r="N16" s="193"/>
      <c r="O16" s="5" t="s">
        <v>12</v>
      </c>
      <c r="P16" s="55">
        <v>8</v>
      </c>
      <c r="Q16" s="5" t="s">
        <v>14</v>
      </c>
      <c r="R16" s="5" t="s">
        <v>12</v>
      </c>
      <c r="S16" s="5">
        <v>10</v>
      </c>
      <c r="T16" s="5" t="s">
        <v>53</v>
      </c>
      <c r="U16" s="5"/>
      <c r="V16" s="7" t="s">
        <v>15</v>
      </c>
      <c r="W16" s="8">
        <f>K16*P16*S16</f>
        <v>800000</v>
      </c>
    </row>
    <row r="17" spans="1:23" s="54" customFormat="1" ht="15.75" customHeight="1" x14ac:dyDescent="0.3">
      <c r="A17" s="212"/>
      <c r="B17" s="227"/>
      <c r="C17" s="227"/>
      <c r="D17" s="174"/>
      <c r="E17" s="232"/>
      <c r="F17" s="234"/>
      <c r="G17" s="245"/>
      <c r="H17" s="191" t="s">
        <v>138</v>
      </c>
      <c r="I17" s="192"/>
      <c r="J17" s="5" t="s">
        <v>16</v>
      </c>
      <c r="K17" s="193">
        <v>40000</v>
      </c>
      <c r="L17" s="193"/>
      <c r="M17" s="193"/>
      <c r="N17" s="193"/>
      <c r="O17" s="5" t="s">
        <v>12</v>
      </c>
      <c r="P17" s="55">
        <v>8</v>
      </c>
      <c r="Q17" s="5" t="s">
        <v>133</v>
      </c>
      <c r="R17" s="5" t="s">
        <v>12</v>
      </c>
      <c r="S17" s="5">
        <v>1</v>
      </c>
      <c r="T17" s="5" t="s">
        <v>53</v>
      </c>
      <c r="U17" s="5"/>
      <c r="V17" s="7" t="s">
        <v>15</v>
      </c>
      <c r="W17" s="8">
        <f>K17*P17*S17</f>
        <v>320000</v>
      </c>
    </row>
    <row r="18" spans="1:23" s="54" customFormat="1" ht="15.75" customHeight="1" x14ac:dyDescent="0.3">
      <c r="A18" s="212"/>
      <c r="B18" s="227"/>
      <c r="C18" s="227"/>
      <c r="D18" s="174"/>
      <c r="E18" s="232"/>
      <c r="F18" s="234"/>
      <c r="G18" s="245"/>
      <c r="H18" s="314" t="s">
        <v>55</v>
      </c>
      <c r="I18" s="315"/>
      <c r="J18" s="193">
        <f>G8</f>
        <v>11491670</v>
      </c>
      <c r="K18" s="193"/>
      <c r="L18" s="193"/>
      <c r="M18" s="193"/>
      <c r="N18" s="5" t="s">
        <v>56</v>
      </c>
      <c r="O18" s="253" t="s">
        <v>174</v>
      </c>
      <c r="P18" s="253"/>
      <c r="Q18" s="193" t="s">
        <v>57</v>
      </c>
      <c r="R18" s="193"/>
      <c r="S18" s="193"/>
      <c r="T18" s="193"/>
      <c r="U18" s="7"/>
      <c r="V18" s="7" t="s">
        <v>15</v>
      </c>
      <c r="W18" s="56">
        <f>J18*O18</f>
        <v>2298334</v>
      </c>
    </row>
    <row r="19" spans="1:23" s="54" customFormat="1" ht="15.75" customHeight="1" x14ac:dyDescent="0.3">
      <c r="A19" s="212"/>
      <c r="B19" s="227"/>
      <c r="C19" s="227"/>
      <c r="D19" s="174"/>
      <c r="E19" s="232"/>
      <c r="F19" s="234"/>
      <c r="G19" s="245"/>
      <c r="H19" s="337" t="s">
        <v>188</v>
      </c>
      <c r="I19" s="315"/>
      <c r="J19" s="134"/>
      <c r="K19" s="193">
        <v>200000</v>
      </c>
      <c r="L19" s="193"/>
      <c r="M19" s="193"/>
      <c r="N19" s="193"/>
      <c r="O19" s="134"/>
      <c r="P19" s="55"/>
      <c r="Q19" s="134"/>
      <c r="R19" s="134"/>
      <c r="S19" s="134"/>
      <c r="T19" s="134"/>
      <c r="U19" s="134"/>
      <c r="V19" s="7" t="s">
        <v>15</v>
      </c>
      <c r="W19" s="141">
        <f>K19</f>
        <v>200000</v>
      </c>
    </row>
    <row r="20" spans="1:23" s="54" customFormat="1" ht="15.75" customHeight="1" x14ac:dyDescent="0.3">
      <c r="A20" s="212"/>
      <c r="B20" s="227"/>
      <c r="C20" s="227"/>
      <c r="D20" s="174"/>
      <c r="E20" s="232"/>
      <c r="F20" s="234"/>
      <c r="G20" s="245"/>
      <c r="H20" s="191" t="s">
        <v>137</v>
      </c>
      <c r="I20" s="192"/>
      <c r="J20" s="5" t="s">
        <v>88</v>
      </c>
      <c r="K20" s="193">
        <v>50000</v>
      </c>
      <c r="L20" s="193"/>
      <c r="M20" s="193"/>
      <c r="N20" s="193"/>
      <c r="O20" s="5" t="s">
        <v>128</v>
      </c>
      <c r="P20" s="55">
        <v>8</v>
      </c>
      <c r="Q20" s="5" t="s">
        <v>14</v>
      </c>
      <c r="R20" s="22"/>
      <c r="S20" s="22"/>
      <c r="T20" s="22"/>
      <c r="U20" s="7"/>
      <c r="V20" s="7" t="s">
        <v>15</v>
      </c>
      <c r="W20" s="8">
        <f>K20*P20</f>
        <v>400000</v>
      </c>
    </row>
    <row r="21" spans="1:23" s="54" customFormat="1" ht="15.75" customHeight="1" x14ac:dyDescent="0.3">
      <c r="A21" s="212"/>
      <c r="B21" s="227"/>
      <c r="C21" s="227"/>
      <c r="D21" s="174"/>
      <c r="E21" s="176"/>
      <c r="F21" s="235"/>
      <c r="G21" s="246"/>
      <c r="H21" s="257" t="s">
        <v>123</v>
      </c>
      <c r="I21" s="258"/>
      <c r="J21" s="10" t="s">
        <v>124</v>
      </c>
      <c r="K21" s="190">
        <v>10000</v>
      </c>
      <c r="L21" s="190"/>
      <c r="M21" s="190"/>
      <c r="N21" s="190"/>
      <c r="O21" s="10" t="s">
        <v>12</v>
      </c>
      <c r="P21" s="57">
        <v>8</v>
      </c>
      <c r="Q21" s="10" t="s">
        <v>14</v>
      </c>
      <c r="R21" s="10"/>
      <c r="S21" s="10"/>
      <c r="T21" s="10"/>
      <c r="U21" s="10"/>
      <c r="V21" s="11" t="s">
        <v>15</v>
      </c>
      <c r="W21" s="12">
        <f>K21*P21</f>
        <v>80000</v>
      </c>
    </row>
    <row r="22" spans="1:23" s="54" customFormat="1" ht="24" customHeight="1" x14ac:dyDescent="0.3">
      <c r="A22" s="212"/>
      <c r="B22" s="227"/>
      <c r="C22" s="197"/>
      <c r="D22" s="197"/>
      <c r="E22" s="174" t="s">
        <v>58</v>
      </c>
      <c r="F22" s="238"/>
      <c r="G22" s="46">
        <f>SUM(G5:G21)</f>
        <v>171141907.02399999</v>
      </c>
      <c r="H22" s="254"/>
      <c r="I22" s="19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7"/>
      <c r="W22" s="8"/>
    </row>
    <row r="23" spans="1:23" s="54" customFormat="1" ht="15" customHeight="1" x14ac:dyDescent="0.3">
      <c r="A23" s="212"/>
      <c r="B23" s="227"/>
      <c r="C23" s="196">
        <v>12</v>
      </c>
      <c r="D23" s="196" t="s">
        <v>59</v>
      </c>
      <c r="E23" s="201">
        <v>121</v>
      </c>
      <c r="F23" s="206" t="s">
        <v>60</v>
      </c>
      <c r="G23" s="247">
        <f>SUM(V23:W25)</f>
        <v>400000</v>
      </c>
      <c r="H23" s="255" t="s">
        <v>61</v>
      </c>
      <c r="I23" s="255"/>
      <c r="J23" s="255"/>
      <c r="K23" s="265" t="s">
        <v>16</v>
      </c>
      <c r="L23" s="265"/>
      <c r="M23" s="265">
        <v>50000</v>
      </c>
      <c r="N23" s="265"/>
      <c r="O23" s="265"/>
      <c r="P23" s="265"/>
      <c r="Q23" s="148" t="s">
        <v>12</v>
      </c>
      <c r="R23" s="59">
        <v>2</v>
      </c>
      <c r="S23" s="265" t="s">
        <v>41</v>
      </c>
      <c r="T23" s="265"/>
      <c r="U23" s="60" t="s">
        <v>15</v>
      </c>
      <c r="V23" s="266">
        <f>M23*R23</f>
        <v>100000</v>
      </c>
      <c r="W23" s="267"/>
    </row>
    <row r="24" spans="1:23" s="54" customFormat="1" ht="15" customHeight="1" x14ac:dyDescent="0.3">
      <c r="A24" s="212"/>
      <c r="B24" s="227"/>
      <c r="C24" s="227"/>
      <c r="D24" s="227"/>
      <c r="E24" s="174"/>
      <c r="F24" s="232"/>
      <c r="G24" s="248"/>
      <c r="H24" s="192" t="s">
        <v>62</v>
      </c>
      <c r="I24" s="192"/>
      <c r="J24" s="192"/>
      <c r="K24" s="193" t="s">
        <v>16</v>
      </c>
      <c r="L24" s="193"/>
      <c r="M24" s="193">
        <v>50000</v>
      </c>
      <c r="N24" s="193"/>
      <c r="O24" s="193"/>
      <c r="P24" s="193"/>
      <c r="Q24" s="134" t="s">
        <v>12</v>
      </c>
      <c r="R24" s="41">
        <v>2</v>
      </c>
      <c r="S24" s="193" t="s">
        <v>41</v>
      </c>
      <c r="T24" s="193"/>
      <c r="U24" s="7" t="s">
        <v>15</v>
      </c>
      <c r="V24" s="220">
        <f>M24*R24</f>
        <v>100000</v>
      </c>
      <c r="W24" s="239"/>
    </row>
    <row r="25" spans="1:23" s="54" customFormat="1" ht="15" customHeight="1" x14ac:dyDescent="0.3">
      <c r="A25" s="212"/>
      <c r="B25" s="227"/>
      <c r="C25" s="227"/>
      <c r="D25" s="227"/>
      <c r="E25" s="335"/>
      <c r="F25" s="176"/>
      <c r="G25" s="249"/>
      <c r="H25" s="298" t="s">
        <v>119</v>
      </c>
      <c r="I25" s="219"/>
      <c r="J25" s="219"/>
      <c r="K25" s="190" t="s">
        <v>16</v>
      </c>
      <c r="L25" s="190"/>
      <c r="M25" s="190">
        <v>20000</v>
      </c>
      <c r="N25" s="190"/>
      <c r="O25" s="190"/>
      <c r="P25" s="190"/>
      <c r="Q25" s="140" t="s">
        <v>12</v>
      </c>
      <c r="R25" s="67">
        <v>10</v>
      </c>
      <c r="S25" s="190" t="s">
        <v>41</v>
      </c>
      <c r="T25" s="190"/>
      <c r="U25" s="11" t="s">
        <v>15</v>
      </c>
      <c r="V25" s="278">
        <f>M25*R25</f>
        <v>200000</v>
      </c>
      <c r="W25" s="279"/>
    </row>
    <row r="26" spans="1:23" s="54" customFormat="1" ht="24" customHeight="1" x14ac:dyDescent="0.3">
      <c r="A26" s="212"/>
      <c r="B26" s="227"/>
      <c r="C26" s="227"/>
      <c r="D26" s="227"/>
      <c r="E26" s="64">
        <v>122</v>
      </c>
      <c r="F26" s="65" t="s">
        <v>63</v>
      </c>
      <c r="G26" s="66">
        <f>V26</f>
        <v>1000000</v>
      </c>
      <c r="H26" s="334" t="s">
        <v>168</v>
      </c>
      <c r="I26" s="258"/>
      <c r="J26" s="190">
        <v>100000</v>
      </c>
      <c r="K26" s="190"/>
      <c r="L26" s="190"/>
      <c r="M26" s="190"/>
      <c r="N26" s="115" t="s">
        <v>170</v>
      </c>
      <c r="O26" s="115">
        <v>1</v>
      </c>
      <c r="P26" s="115" t="s">
        <v>171</v>
      </c>
      <c r="Q26" s="115" t="s">
        <v>170</v>
      </c>
      <c r="R26" s="41">
        <v>10</v>
      </c>
      <c r="S26" s="190" t="s">
        <v>172</v>
      </c>
      <c r="T26" s="190"/>
      <c r="U26" s="7" t="s">
        <v>173</v>
      </c>
      <c r="V26" s="278">
        <f>J26*O26*R26</f>
        <v>1000000</v>
      </c>
      <c r="W26" s="279"/>
    </row>
    <row r="27" spans="1:23" s="54" customFormat="1" ht="15" customHeight="1" x14ac:dyDescent="0.3">
      <c r="A27" s="212"/>
      <c r="B27" s="227"/>
      <c r="C27" s="227"/>
      <c r="D27" s="227"/>
      <c r="E27" s="272">
        <v>123</v>
      </c>
      <c r="F27" s="206" t="s">
        <v>64</v>
      </c>
      <c r="G27" s="269">
        <f>V27+V29+V28</f>
        <v>1400000</v>
      </c>
      <c r="H27" s="271" t="s">
        <v>65</v>
      </c>
      <c r="I27" s="186"/>
      <c r="J27" s="186"/>
      <c r="K27" s="214"/>
      <c r="L27" s="214"/>
      <c r="M27" s="214">
        <v>150000</v>
      </c>
      <c r="N27" s="214"/>
      <c r="O27" s="214"/>
      <c r="P27" s="214"/>
      <c r="Q27" s="47" t="s">
        <v>12</v>
      </c>
      <c r="R27" s="78">
        <v>4</v>
      </c>
      <c r="S27" s="214" t="s">
        <v>142</v>
      </c>
      <c r="T27" s="214"/>
      <c r="U27" s="49" t="s">
        <v>15</v>
      </c>
      <c r="V27" s="275">
        <f>M27*R27</f>
        <v>600000</v>
      </c>
      <c r="W27" s="276"/>
    </row>
    <row r="28" spans="1:23" s="54" customFormat="1" ht="15" customHeight="1" x14ac:dyDescent="0.3">
      <c r="A28" s="212"/>
      <c r="B28" s="227"/>
      <c r="C28" s="227"/>
      <c r="D28" s="227"/>
      <c r="E28" s="273"/>
      <c r="F28" s="232"/>
      <c r="G28" s="269"/>
      <c r="H28" s="277" t="s">
        <v>139</v>
      </c>
      <c r="I28" s="192"/>
      <c r="J28" s="192"/>
      <c r="K28" s="193"/>
      <c r="L28" s="193"/>
      <c r="M28" s="193">
        <v>30000</v>
      </c>
      <c r="N28" s="193"/>
      <c r="O28" s="193"/>
      <c r="P28" s="193"/>
      <c r="Q28" s="5" t="s">
        <v>12</v>
      </c>
      <c r="R28" s="41">
        <v>10</v>
      </c>
      <c r="S28" s="193" t="s">
        <v>141</v>
      </c>
      <c r="T28" s="193"/>
      <c r="U28" s="7" t="s">
        <v>15</v>
      </c>
      <c r="V28" s="220">
        <f>M28*R28</f>
        <v>300000</v>
      </c>
      <c r="W28" s="239"/>
    </row>
    <row r="29" spans="1:23" s="54" customFormat="1" ht="15" customHeight="1" x14ac:dyDescent="0.3">
      <c r="A29" s="212"/>
      <c r="B29" s="227"/>
      <c r="C29" s="227"/>
      <c r="D29" s="227"/>
      <c r="E29" s="274"/>
      <c r="F29" s="176"/>
      <c r="G29" s="270"/>
      <c r="H29" s="336" t="s">
        <v>140</v>
      </c>
      <c r="I29" s="190"/>
      <c r="J29" s="190"/>
      <c r="K29" s="190"/>
      <c r="L29" s="190"/>
      <c r="M29" s="190">
        <v>50000</v>
      </c>
      <c r="N29" s="190"/>
      <c r="O29" s="190"/>
      <c r="P29" s="190"/>
      <c r="Q29" s="10" t="s">
        <v>12</v>
      </c>
      <c r="R29" s="67">
        <v>10</v>
      </c>
      <c r="S29" s="190" t="s">
        <v>141</v>
      </c>
      <c r="T29" s="190"/>
      <c r="U29" s="11" t="s">
        <v>15</v>
      </c>
      <c r="V29" s="278">
        <f>M29*R29</f>
        <v>500000</v>
      </c>
      <c r="W29" s="279"/>
    </row>
    <row r="30" spans="1:23" s="54" customFormat="1" ht="24" customHeight="1" x14ac:dyDescent="0.3">
      <c r="A30" s="212"/>
      <c r="B30" s="227"/>
      <c r="C30" s="197"/>
      <c r="D30" s="197"/>
      <c r="E30" s="236" t="s">
        <v>58</v>
      </c>
      <c r="F30" s="235"/>
      <c r="G30" s="42">
        <f>SUM(G23:G29)</f>
        <v>2800000</v>
      </c>
      <c r="H30" s="216"/>
      <c r="I30" s="210"/>
      <c r="J30" s="210"/>
      <c r="K30" s="210"/>
      <c r="L30" s="218"/>
      <c r="M30" s="218"/>
      <c r="N30" s="218"/>
      <c r="O30" s="218"/>
      <c r="P30" s="218"/>
      <c r="Q30" s="5"/>
      <c r="R30" s="5"/>
      <c r="S30" s="5"/>
      <c r="T30" s="5"/>
      <c r="U30" s="5"/>
      <c r="V30" s="68"/>
      <c r="W30" s="8"/>
    </row>
    <row r="31" spans="1:23" s="54" customFormat="1" ht="24" customHeight="1" x14ac:dyDescent="0.3">
      <c r="A31" s="212"/>
      <c r="B31" s="227"/>
      <c r="C31" s="196">
        <v>13</v>
      </c>
      <c r="D31" s="196" t="s">
        <v>66</v>
      </c>
      <c r="E31" s="18">
        <v>131</v>
      </c>
      <c r="F31" s="18" t="s">
        <v>67</v>
      </c>
      <c r="G31" s="43">
        <f>V31</f>
        <v>100000</v>
      </c>
      <c r="H31" s="240" t="s">
        <v>68</v>
      </c>
      <c r="I31" s="218"/>
      <c r="J31" s="218"/>
      <c r="K31" s="210" t="s">
        <v>16</v>
      </c>
      <c r="L31" s="210"/>
      <c r="M31" s="210">
        <v>10000</v>
      </c>
      <c r="N31" s="210"/>
      <c r="O31" s="210"/>
      <c r="P31" s="210"/>
      <c r="Q31" s="15" t="s">
        <v>12</v>
      </c>
      <c r="R31" s="44">
        <v>10</v>
      </c>
      <c r="S31" s="210" t="s">
        <v>41</v>
      </c>
      <c r="T31" s="210"/>
      <c r="U31" s="16" t="s">
        <v>15</v>
      </c>
      <c r="V31" s="241">
        <f>M31*R31</f>
        <v>100000</v>
      </c>
      <c r="W31" s="242"/>
    </row>
    <row r="32" spans="1:23" s="54" customFormat="1" ht="24" customHeight="1" x14ac:dyDescent="0.3">
      <c r="A32" s="212"/>
      <c r="B32" s="227"/>
      <c r="C32" s="227"/>
      <c r="D32" s="227"/>
      <c r="E32" s="18">
        <v>132</v>
      </c>
      <c r="F32" s="18" t="s">
        <v>69</v>
      </c>
      <c r="G32" s="42">
        <f>V32</f>
        <v>4500000</v>
      </c>
      <c r="H32" s="277" t="s">
        <v>190</v>
      </c>
      <c r="I32" s="192"/>
      <c r="J32" s="192"/>
      <c r="K32" s="193" t="s">
        <v>16</v>
      </c>
      <c r="L32" s="193"/>
      <c r="M32" s="193">
        <v>450000</v>
      </c>
      <c r="N32" s="193"/>
      <c r="O32" s="193"/>
      <c r="P32" s="193"/>
      <c r="Q32" s="5" t="s">
        <v>12</v>
      </c>
      <c r="R32" s="41">
        <v>10</v>
      </c>
      <c r="S32" s="193" t="s">
        <v>41</v>
      </c>
      <c r="T32" s="193"/>
      <c r="U32" s="7" t="s">
        <v>15</v>
      </c>
      <c r="V32" s="220">
        <f>M32*R32</f>
        <v>4500000</v>
      </c>
      <c r="W32" s="239"/>
    </row>
    <row r="33" spans="1:23" s="54" customFormat="1" ht="24" customHeight="1" x14ac:dyDescent="0.3">
      <c r="A33" s="212"/>
      <c r="B33" s="227"/>
      <c r="C33" s="227"/>
      <c r="D33" s="227"/>
      <c r="E33" s="18">
        <v>133</v>
      </c>
      <c r="F33" s="18" t="s">
        <v>70</v>
      </c>
      <c r="G33" s="43">
        <f>V33</f>
        <v>5000000</v>
      </c>
      <c r="H33" s="240" t="s">
        <v>189</v>
      </c>
      <c r="I33" s="218"/>
      <c r="J33" s="218"/>
      <c r="K33" s="210" t="s">
        <v>16</v>
      </c>
      <c r="L33" s="210"/>
      <c r="M33" s="210">
        <v>500000</v>
      </c>
      <c r="N33" s="210"/>
      <c r="O33" s="210"/>
      <c r="P33" s="210"/>
      <c r="Q33" s="15" t="s">
        <v>12</v>
      </c>
      <c r="R33" s="44">
        <v>10</v>
      </c>
      <c r="S33" s="210" t="s">
        <v>41</v>
      </c>
      <c r="T33" s="210"/>
      <c r="U33" s="16" t="s">
        <v>15</v>
      </c>
      <c r="V33" s="241">
        <f>M33*R33</f>
        <v>5000000</v>
      </c>
      <c r="W33" s="242"/>
    </row>
    <row r="34" spans="1:23" s="54" customFormat="1" ht="24" customHeight="1" x14ac:dyDescent="0.3">
      <c r="A34" s="212"/>
      <c r="B34" s="227"/>
      <c r="C34" s="227"/>
      <c r="D34" s="227"/>
      <c r="E34" s="18">
        <v>134</v>
      </c>
      <c r="F34" s="18" t="s">
        <v>71</v>
      </c>
      <c r="G34" s="42">
        <f>V34</f>
        <v>1000000</v>
      </c>
      <c r="H34" s="277" t="s">
        <v>72</v>
      </c>
      <c r="I34" s="192"/>
      <c r="J34" s="192"/>
      <c r="K34" s="193" t="s">
        <v>16</v>
      </c>
      <c r="L34" s="193"/>
      <c r="M34" s="193">
        <v>100000</v>
      </c>
      <c r="N34" s="193"/>
      <c r="O34" s="193"/>
      <c r="P34" s="193"/>
      <c r="Q34" s="5" t="s">
        <v>12</v>
      </c>
      <c r="R34" s="41">
        <v>10</v>
      </c>
      <c r="S34" s="193" t="s">
        <v>41</v>
      </c>
      <c r="T34" s="193"/>
      <c r="U34" s="7" t="s">
        <v>15</v>
      </c>
      <c r="V34" s="220">
        <f>M34*R34</f>
        <v>1000000</v>
      </c>
      <c r="W34" s="239"/>
    </row>
    <row r="35" spans="1:23" s="54" customFormat="1" ht="24" customHeight="1" x14ac:dyDescent="0.3">
      <c r="A35" s="212"/>
      <c r="B35" s="227"/>
      <c r="C35" s="227"/>
      <c r="D35" s="227"/>
      <c r="E35" s="18">
        <v>135</v>
      </c>
      <c r="F35" s="18" t="s">
        <v>73</v>
      </c>
      <c r="G35" s="43"/>
      <c r="H35" s="240"/>
      <c r="I35" s="218"/>
      <c r="J35" s="218"/>
      <c r="K35" s="210"/>
      <c r="L35" s="210"/>
      <c r="M35" s="210"/>
      <c r="N35" s="210"/>
      <c r="O35" s="210"/>
      <c r="P35" s="210"/>
      <c r="Q35" s="15"/>
      <c r="R35" s="44"/>
      <c r="S35" s="210"/>
      <c r="T35" s="210"/>
      <c r="U35" s="16"/>
      <c r="V35" s="241"/>
      <c r="W35" s="242"/>
    </row>
    <row r="36" spans="1:23" s="40" customFormat="1" ht="24" customHeight="1" x14ac:dyDescent="0.3">
      <c r="A36" s="212"/>
      <c r="B36" s="227"/>
      <c r="C36" s="227"/>
      <c r="D36" s="227"/>
      <c r="E36" s="18">
        <v>136</v>
      </c>
      <c r="F36" s="18" t="s">
        <v>74</v>
      </c>
      <c r="G36" s="42">
        <f>W36</f>
        <v>320000</v>
      </c>
      <c r="H36" s="191" t="s">
        <v>179</v>
      </c>
      <c r="I36" s="192"/>
      <c r="J36" s="122" t="s">
        <v>16</v>
      </c>
      <c r="K36" s="193">
        <v>20000</v>
      </c>
      <c r="L36" s="193"/>
      <c r="M36" s="193"/>
      <c r="N36" s="193"/>
      <c r="O36" s="122" t="s">
        <v>12</v>
      </c>
      <c r="P36" s="55">
        <v>8</v>
      </c>
      <c r="Q36" s="122" t="s">
        <v>14</v>
      </c>
      <c r="R36" s="122" t="s">
        <v>12</v>
      </c>
      <c r="S36" s="122">
        <v>2</v>
      </c>
      <c r="T36" s="122" t="s">
        <v>53</v>
      </c>
      <c r="U36" s="122"/>
      <c r="V36" s="7" t="s">
        <v>15</v>
      </c>
      <c r="W36" s="128">
        <f>K36*P36*S36</f>
        <v>320000</v>
      </c>
    </row>
    <row r="37" spans="1:23" s="40" customFormat="1" ht="24" customHeight="1" x14ac:dyDescent="0.3">
      <c r="A37" s="212"/>
      <c r="B37" s="227"/>
      <c r="C37" s="197"/>
      <c r="D37" s="197"/>
      <c r="E37" s="236" t="s">
        <v>58</v>
      </c>
      <c r="F37" s="237"/>
      <c r="G37" s="42">
        <f>SUM(G31:G36)</f>
        <v>10920000</v>
      </c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7"/>
    </row>
    <row r="38" spans="1:23" s="40" customFormat="1" ht="24" customHeight="1" thickBot="1" x14ac:dyDescent="0.35">
      <c r="A38" s="226"/>
      <c r="B38" s="228"/>
      <c r="C38" s="282" t="s">
        <v>19</v>
      </c>
      <c r="D38" s="283"/>
      <c r="E38" s="283"/>
      <c r="F38" s="284"/>
      <c r="G38" s="69">
        <f>G37+G30+G22</f>
        <v>184861907.02399999</v>
      </c>
      <c r="H38" s="285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7"/>
    </row>
    <row r="39" spans="1:23" s="40" customFormat="1" ht="22.5" customHeight="1" x14ac:dyDescent="0.3">
      <c r="A39" s="288" t="s">
        <v>75</v>
      </c>
      <c r="B39" s="290" t="s">
        <v>76</v>
      </c>
      <c r="C39" s="290">
        <v>21</v>
      </c>
      <c r="D39" s="290" t="s">
        <v>77</v>
      </c>
      <c r="E39" s="70">
        <v>211</v>
      </c>
      <c r="F39" s="70" t="s">
        <v>78</v>
      </c>
      <c r="G39" s="71"/>
      <c r="H39" s="292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4"/>
    </row>
    <row r="40" spans="1:23" s="40" customFormat="1" ht="22.5" customHeight="1" x14ac:dyDescent="0.3">
      <c r="A40" s="172"/>
      <c r="B40" s="227"/>
      <c r="C40" s="227"/>
      <c r="D40" s="227"/>
      <c r="E40" s="72">
        <v>212</v>
      </c>
      <c r="F40" s="72" t="s">
        <v>79</v>
      </c>
      <c r="G40" s="73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243"/>
    </row>
    <row r="41" spans="1:23" s="40" customFormat="1" ht="22.5" customHeight="1" x14ac:dyDescent="0.3">
      <c r="A41" s="172"/>
      <c r="B41" s="227"/>
      <c r="C41" s="227"/>
      <c r="D41" s="227"/>
      <c r="E41" s="142">
        <v>213</v>
      </c>
      <c r="F41" s="142" t="s">
        <v>80</v>
      </c>
      <c r="G41" s="143">
        <f>W41</f>
        <v>1518000</v>
      </c>
      <c r="H41" s="240" t="s">
        <v>191</v>
      </c>
      <c r="I41" s="218"/>
      <c r="J41" s="218"/>
      <c r="K41" s="218"/>
      <c r="L41" s="218"/>
      <c r="M41" s="44" t="s">
        <v>16</v>
      </c>
      <c r="N41" s="210">
        <v>126500</v>
      </c>
      <c r="O41" s="210"/>
      <c r="P41" s="210"/>
      <c r="Q41" s="210"/>
      <c r="R41" s="139" t="s">
        <v>12</v>
      </c>
      <c r="S41" s="44">
        <v>12</v>
      </c>
      <c r="T41" s="210" t="s">
        <v>143</v>
      </c>
      <c r="U41" s="210"/>
      <c r="V41" s="16" t="s">
        <v>15</v>
      </c>
      <c r="W41" s="144">
        <f>N41*S41</f>
        <v>1518000</v>
      </c>
    </row>
    <row r="42" spans="1:23" s="40" customFormat="1" ht="22.5" customHeight="1" x14ac:dyDescent="0.3">
      <c r="A42" s="289"/>
      <c r="B42" s="291"/>
      <c r="C42" s="299" t="s">
        <v>19</v>
      </c>
      <c r="D42" s="300"/>
      <c r="E42" s="300"/>
      <c r="F42" s="301"/>
      <c r="G42" s="73">
        <f>G39+G40+G41</f>
        <v>1518000</v>
      </c>
      <c r="H42" s="189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215"/>
    </row>
    <row r="43" spans="1:23" s="40" customFormat="1" ht="22.5" customHeight="1" x14ac:dyDescent="0.3">
      <c r="A43" s="172" t="s">
        <v>81</v>
      </c>
      <c r="B43" s="227" t="s">
        <v>82</v>
      </c>
      <c r="C43" s="227">
        <v>31</v>
      </c>
      <c r="D43" s="227" t="s">
        <v>66</v>
      </c>
      <c r="E43" s="64">
        <v>311</v>
      </c>
      <c r="F43" s="64" t="s">
        <v>83</v>
      </c>
      <c r="G43" s="66">
        <f t="shared" ref="G43:G48" si="0">W43</f>
        <v>15000000</v>
      </c>
      <c r="H43" s="277" t="s">
        <v>131</v>
      </c>
      <c r="I43" s="192"/>
      <c r="J43" s="192"/>
      <c r="K43" s="192"/>
      <c r="L43" s="192"/>
      <c r="M43" s="41" t="s">
        <v>16</v>
      </c>
      <c r="N43" s="193">
        <v>1500000</v>
      </c>
      <c r="O43" s="193"/>
      <c r="P43" s="193"/>
      <c r="Q43" s="193"/>
      <c r="R43" s="5" t="s">
        <v>12</v>
      </c>
      <c r="S43" s="41">
        <v>10</v>
      </c>
      <c r="T43" s="193" t="s">
        <v>41</v>
      </c>
      <c r="U43" s="193"/>
      <c r="V43" s="7" t="s">
        <v>15</v>
      </c>
      <c r="W43" s="8">
        <f>N43*S43</f>
        <v>15000000</v>
      </c>
    </row>
    <row r="44" spans="1:23" s="40" customFormat="1" ht="22.5" customHeight="1" x14ac:dyDescent="0.3">
      <c r="A44" s="172"/>
      <c r="B44" s="227"/>
      <c r="C44" s="227"/>
      <c r="D44" s="227"/>
      <c r="E44" s="18">
        <v>312</v>
      </c>
      <c r="F44" s="18" t="s">
        <v>84</v>
      </c>
      <c r="G44" s="43">
        <f t="shared" si="0"/>
        <v>5000000</v>
      </c>
      <c r="H44" s="240" t="s">
        <v>85</v>
      </c>
      <c r="I44" s="218"/>
      <c r="J44" s="218"/>
      <c r="K44" s="218"/>
      <c r="L44" s="218"/>
      <c r="M44" s="44" t="s">
        <v>16</v>
      </c>
      <c r="N44" s="210">
        <v>500000</v>
      </c>
      <c r="O44" s="210"/>
      <c r="P44" s="210"/>
      <c r="Q44" s="210"/>
      <c r="R44" s="15" t="s">
        <v>12</v>
      </c>
      <c r="S44" s="44">
        <v>10</v>
      </c>
      <c r="T44" s="210" t="s">
        <v>41</v>
      </c>
      <c r="U44" s="210"/>
      <c r="V44" s="16" t="s">
        <v>15</v>
      </c>
      <c r="W44" s="17">
        <f>N44*S44</f>
        <v>5000000</v>
      </c>
    </row>
    <row r="45" spans="1:23" s="40" customFormat="1" ht="22.5" customHeight="1" x14ac:dyDescent="0.3">
      <c r="A45" s="172"/>
      <c r="B45" s="227"/>
      <c r="C45" s="227"/>
      <c r="D45" s="227"/>
      <c r="E45" s="18">
        <v>313</v>
      </c>
      <c r="F45" s="18" t="s">
        <v>86</v>
      </c>
      <c r="G45" s="42">
        <f t="shared" si="0"/>
        <v>360000</v>
      </c>
      <c r="H45" s="74" t="s">
        <v>87</v>
      </c>
      <c r="I45" s="5"/>
      <c r="J45" s="193">
        <v>20000</v>
      </c>
      <c r="K45" s="193"/>
      <c r="L45" s="193"/>
      <c r="M45" s="5" t="s">
        <v>12</v>
      </c>
      <c r="N45" s="75" t="s">
        <v>88</v>
      </c>
      <c r="O45" s="75">
        <v>2</v>
      </c>
      <c r="P45" s="76" t="s">
        <v>53</v>
      </c>
      <c r="Q45" s="5" t="s">
        <v>12</v>
      </c>
      <c r="R45" s="5">
        <v>9</v>
      </c>
      <c r="S45" s="5" t="s">
        <v>89</v>
      </c>
      <c r="T45" s="5">
        <v>1</v>
      </c>
      <c r="U45" s="41" t="s">
        <v>90</v>
      </c>
      <c r="V45" s="7" t="s">
        <v>15</v>
      </c>
      <c r="W45" s="77">
        <f>J45*O45*R45*T45</f>
        <v>360000</v>
      </c>
    </row>
    <row r="46" spans="1:23" s="40" customFormat="1" ht="22.5" customHeight="1" x14ac:dyDescent="0.3">
      <c r="A46" s="172"/>
      <c r="B46" s="227"/>
      <c r="C46" s="227"/>
      <c r="D46" s="227"/>
      <c r="E46" s="18">
        <v>314</v>
      </c>
      <c r="F46" s="18" t="s">
        <v>91</v>
      </c>
      <c r="G46" s="43">
        <f t="shared" si="0"/>
        <v>900000</v>
      </c>
      <c r="H46" s="240" t="s">
        <v>87</v>
      </c>
      <c r="I46" s="218"/>
      <c r="J46" s="218"/>
      <c r="K46" s="218"/>
      <c r="L46" s="218"/>
      <c r="M46" s="44" t="s">
        <v>16</v>
      </c>
      <c r="N46" s="210">
        <v>90000</v>
      </c>
      <c r="O46" s="210"/>
      <c r="P46" s="210"/>
      <c r="Q46" s="210"/>
      <c r="R46" s="15" t="s">
        <v>12</v>
      </c>
      <c r="S46" s="44">
        <v>10</v>
      </c>
      <c r="T46" s="210" t="s">
        <v>41</v>
      </c>
      <c r="U46" s="210"/>
      <c r="V46" s="16" t="s">
        <v>15</v>
      </c>
      <c r="W46" s="17">
        <f>N46*S46</f>
        <v>900000</v>
      </c>
    </row>
    <row r="47" spans="1:23" s="40" customFormat="1" ht="22.5" customHeight="1" x14ac:dyDescent="0.3">
      <c r="A47" s="172"/>
      <c r="B47" s="227"/>
      <c r="C47" s="227"/>
      <c r="D47" s="227"/>
      <c r="E47" s="18">
        <v>315</v>
      </c>
      <c r="F47" s="18" t="s">
        <v>92</v>
      </c>
      <c r="G47" s="42"/>
      <c r="H47" s="74"/>
      <c r="I47" s="41"/>
      <c r="J47" s="41"/>
      <c r="K47" s="41"/>
      <c r="L47" s="193"/>
      <c r="M47" s="193"/>
      <c r="N47" s="193"/>
      <c r="O47" s="193"/>
      <c r="P47" s="193"/>
      <c r="Q47" s="193"/>
      <c r="R47" s="5"/>
      <c r="S47" s="41"/>
      <c r="T47" s="193"/>
      <c r="U47" s="193"/>
      <c r="V47" s="7"/>
      <c r="W47" s="8"/>
    </row>
    <row r="48" spans="1:23" s="40" customFormat="1" ht="22.5" customHeight="1" x14ac:dyDescent="0.3">
      <c r="A48" s="172"/>
      <c r="B48" s="227"/>
      <c r="C48" s="227"/>
      <c r="D48" s="227"/>
      <c r="E48" s="18">
        <v>318</v>
      </c>
      <c r="F48" s="18" t="s">
        <v>132</v>
      </c>
      <c r="G48" s="43">
        <f t="shared" si="0"/>
        <v>500000</v>
      </c>
      <c r="H48" s="240" t="s">
        <v>87</v>
      </c>
      <c r="I48" s="218"/>
      <c r="J48" s="218"/>
      <c r="K48" s="218"/>
      <c r="L48" s="218"/>
      <c r="M48" s="44" t="s">
        <v>16</v>
      </c>
      <c r="N48" s="210">
        <v>50000</v>
      </c>
      <c r="O48" s="210"/>
      <c r="P48" s="210"/>
      <c r="Q48" s="210"/>
      <c r="R48" s="15" t="s">
        <v>12</v>
      </c>
      <c r="S48" s="44">
        <v>10</v>
      </c>
      <c r="T48" s="210" t="s">
        <v>41</v>
      </c>
      <c r="U48" s="210"/>
      <c r="V48" s="16" t="s">
        <v>15</v>
      </c>
      <c r="W48" s="17">
        <f>N48*S48</f>
        <v>500000</v>
      </c>
    </row>
    <row r="49" spans="1:44" s="40" customFormat="1" ht="22.5" customHeight="1" x14ac:dyDescent="0.3">
      <c r="A49" s="172"/>
      <c r="B49" s="227"/>
      <c r="C49" s="227"/>
      <c r="D49" s="227"/>
      <c r="E49" s="45">
        <v>319</v>
      </c>
      <c r="F49" s="45" t="s">
        <v>93</v>
      </c>
      <c r="G49" s="42">
        <f>V49</f>
        <v>15000000</v>
      </c>
      <c r="H49" s="240" t="s">
        <v>180</v>
      </c>
      <c r="I49" s="218"/>
      <c r="J49" s="218"/>
      <c r="K49" s="210" t="s">
        <v>16</v>
      </c>
      <c r="L49" s="210"/>
      <c r="M49" s="210">
        <v>1500000</v>
      </c>
      <c r="N49" s="210"/>
      <c r="O49" s="210"/>
      <c r="P49" s="210"/>
      <c r="Q49" s="124" t="s">
        <v>12</v>
      </c>
      <c r="R49" s="44">
        <v>10</v>
      </c>
      <c r="S49" s="210" t="s">
        <v>41</v>
      </c>
      <c r="T49" s="210"/>
      <c r="U49" s="16" t="s">
        <v>15</v>
      </c>
      <c r="V49" s="241">
        <f>M49*R49</f>
        <v>15000000</v>
      </c>
      <c r="W49" s="242"/>
    </row>
    <row r="50" spans="1:44" s="40" customFormat="1" ht="18.75" customHeight="1" x14ac:dyDescent="0.3">
      <c r="A50" s="172"/>
      <c r="B50" s="174"/>
      <c r="C50" s="177">
        <v>33</v>
      </c>
      <c r="D50" s="177" t="s">
        <v>94</v>
      </c>
      <c r="E50" s="281">
        <v>332</v>
      </c>
      <c r="F50" s="177" t="s">
        <v>95</v>
      </c>
      <c r="G50" s="302">
        <f>SUM(W50:W56)</f>
        <v>1560000</v>
      </c>
      <c r="H50" s="310" t="s">
        <v>182</v>
      </c>
      <c r="I50" s="311"/>
      <c r="J50" s="311"/>
      <c r="K50" s="311"/>
      <c r="L50" s="311"/>
      <c r="M50" s="78" t="s">
        <v>96</v>
      </c>
      <c r="N50" s="214">
        <v>40000</v>
      </c>
      <c r="O50" s="214"/>
      <c r="P50" s="214"/>
      <c r="Q50" s="214"/>
      <c r="R50" s="47" t="s">
        <v>97</v>
      </c>
      <c r="S50" s="78">
        <v>10</v>
      </c>
      <c r="T50" s="214" t="s">
        <v>98</v>
      </c>
      <c r="U50" s="214"/>
      <c r="V50" s="49" t="s">
        <v>37</v>
      </c>
      <c r="W50" s="50">
        <f t="shared" ref="W50:W56" si="1">N50*S50</f>
        <v>400000</v>
      </c>
    </row>
    <row r="51" spans="1:44" s="40" customFormat="1" ht="18.75" customHeight="1" x14ac:dyDescent="0.3">
      <c r="A51" s="172"/>
      <c r="B51" s="174"/>
      <c r="C51" s="177"/>
      <c r="D51" s="177"/>
      <c r="E51" s="281"/>
      <c r="F51" s="177"/>
      <c r="G51" s="303"/>
      <c r="H51" s="277" t="s">
        <v>99</v>
      </c>
      <c r="I51" s="192"/>
      <c r="J51" s="192"/>
      <c r="K51" s="192"/>
      <c r="L51" s="192"/>
      <c r="M51" s="41" t="s">
        <v>96</v>
      </c>
      <c r="N51" s="193">
        <v>50000</v>
      </c>
      <c r="O51" s="193"/>
      <c r="P51" s="193"/>
      <c r="Q51" s="193"/>
      <c r="R51" s="5" t="s">
        <v>97</v>
      </c>
      <c r="S51" s="41">
        <v>10</v>
      </c>
      <c r="T51" s="193" t="s">
        <v>98</v>
      </c>
      <c r="U51" s="193"/>
      <c r="V51" s="7" t="s">
        <v>37</v>
      </c>
      <c r="W51" s="8">
        <f t="shared" si="1"/>
        <v>500000</v>
      </c>
    </row>
    <row r="52" spans="1:44" s="40" customFormat="1" ht="18.75" customHeight="1" x14ac:dyDescent="0.3">
      <c r="A52" s="172"/>
      <c r="B52" s="174"/>
      <c r="C52" s="177"/>
      <c r="D52" s="177"/>
      <c r="E52" s="281"/>
      <c r="F52" s="177"/>
      <c r="G52" s="303"/>
      <c r="H52" s="277" t="s">
        <v>100</v>
      </c>
      <c r="I52" s="192"/>
      <c r="J52" s="192"/>
      <c r="K52" s="192"/>
      <c r="L52" s="192"/>
      <c r="M52" s="41" t="s">
        <v>96</v>
      </c>
      <c r="N52" s="193">
        <v>100000</v>
      </c>
      <c r="O52" s="193"/>
      <c r="P52" s="193"/>
      <c r="Q52" s="193"/>
      <c r="R52" s="5" t="s">
        <v>97</v>
      </c>
      <c r="S52" s="41">
        <v>1</v>
      </c>
      <c r="T52" s="193" t="s">
        <v>98</v>
      </c>
      <c r="U52" s="193"/>
      <c r="V52" s="7" t="s">
        <v>37</v>
      </c>
      <c r="W52" s="8">
        <f t="shared" si="1"/>
        <v>100000</v>
      </c>
      <c r="X52" s="93"/>
      <c r="Y52" s="93"/>
      <c r="Z52" s="93"/>
      <c r="AA52" s="94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5"/>
      <c r="AM52" s="41"/>
      <c r="AN52" s="41"/>
      <c r="AO52" s="41"/>
      <c r="AP52" s="7"/>
      <c r="AQ52" s="34"/>
      <c r="AR52" s="76"/>
    </row>
    <row r="53" spans="1:44" s="40" customFormat="1" ht="18.75" customHeight="1" x14ac:dyDescent="0.3">
      <c r="A53" s="172"/>
      <c r="B53" s="174"/>
      <c r="C53" s="177"/>
      <c r="D53" s="177"/>
      <c r="E53" s="281"/>
      <c r="F53" s="177"/>
      <c r="G53" s="303"/>
      <c r="H53" s="277" t="s">
        <v>198</v>
      </c>
      <c r="I53" s="192"/>
      <c r="J53" s="192"/>
      <c r="K53" s="192"/>
      <c r="L53" s="192"/>
      <c r="M53" s="41" t="s">
        <v>16</v>
      </c>
      <c r="N53" s="193">
        <v>100000</v>
      </c>
      <c r="O53" s="193"/>
      <c r="P53" s="193"/>
      <c r="Q53" s="193"/>
      <c r="R53" s="122" t="s">
        <v>12</v>
      </c>
      <c r="S53" s="41">
        <v>2</v>
      </c>
      <c r="T53" s="193" t="s">
        <v>41</v>
      </c>
      <c r="U53" s="193"/>
      <c r="V53" s="7" t="s">
        <v>15</v>
      </c>
      <c r="W53" s="128">
        <f t="shared" si="1"/>
        <v>200000</v>
      </c>
      <c r="X53" s="93"/>
      <c r="Y53" s="93"/>
      <c r="Z53" s="93"/>
      <c r="AA53" s="94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122"/>
      <c r="AM53" s="41"/>
      <c r="AN53" s="41"/>
      <c r="AO53" s="41"/>
      <c r="AP53" s="7"/>
      <c r="AQ53" s="127"/>
      <c r="AR53" s="76"/>
    </row>
    <row r="54" spans="1:44" s="40" customFormat="1" ht="18.75" customHeight="1" x14ac:dyDescent="0.3">
      <c r="A54" s="172"/>
      <c r="B54" s="174"/>
      <c r="C54" s="177"/>
      <c r="D54" s="177"/>
      <c r="E54" s="281"/>
      <c r="F54" s="177"/>
      <c r="G54" s="303"/>
      <c r="H54" s="277" t="s">
        <v>197</v>
      </c>
      <c r="I54" s="192"/>
      <c r="J54" s="192"/>
      <c r="K54" s="192"/>
      <c r="L54" s="192"/>
      <c r="M54" s="41" t="s">
        <v>96</v>
      </c>
      <c r="N54" s="193">
        <v>100000</v>
      </c>
      <c r="O54" s="193"/>
      <c r="P54" s="193"/>
      <c r="Q54" s="193"/>
      <c r="R54" s="5" t="s">
        <v>97</v>
      </c>
      <c r="S54" s="41">
        <v>1</v>
      </c>
      <c r="T54" s="193" t="s">
        <v>98</v>
      </c>
      <c r="U54" s="193"/>
      <c r="V54" s="7" t="s">
        <v>37</v>
      </c>
      <c r="W54" s="8">
        <f t="shared" si="1"/>
        <v>100000</v>
      </c>
      <c r="X54" s="93"/>
      <c r="Y54" s="93"/>
      <c r="Z54" s="93"/>
      <c r="AA54" s="94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5"/>
      <c r="AM54" s="41"/>
      <c r="AN54" s="41"/>
      <c r="AO54" s="41"/>
      <c r="AP54" s="7"/>
      <c r="AQ54" s="34"/>
      <c r="AR54" s="76"/>
    </row>
    <row r="55" spans="1:44" s="40" customFormat="1" ht="18.75" customHeight="1" x14ac:dyDescent="0.3">
      <c r="A55" s="172"/>
      <c r="B55" s="174"/>
      <c r="C55" s="177"/>
      <c r="D55" s="177"/>
      <c r="E55" s="281"/>
      <c r="F55" s="177"/>
      <c r="G55" s="303"/>
      <c r="H55" s="277" t="s">
        <v>181</v>
      </c>
      <c r="I55" s="192"/>
      <c r="J55" s="192"/>
      <c r="K55" s="192"/>
      <c r="L55" s="192"/>
      <c r="M55" s="41" t="s">
        <v>16</v>
      </c>
      <c r="N55" s="193">
        <v>40000</v>
      </c>
      <c r="O55" s="193"/>
      <c r="P55" s="193"/>
      <c r="Q55" s="193"/>
      <c r="R55" s="122" t="s">
        <v>12</v>
      </c>
      <c r="S55" s="41">
        <v>4</v>
      </c>
      <c r="T55" s="193" t="s">
        <v>41</v>
      </c>
      <c r="U55" s="193"/>
      <c r="V55" s="7" t="s">
        <v>15</v>
      </c>
      <c r="W55" s="128">
        <f t="shared" si="1"/>
        <v>160000</v>
      </c>
      <c r="X55" s="93"/>
      <c r="Y55" s="93"/>
      <c r="Z55" s="93"/>
      <c r="AA55" s="94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122"/>
      <c r="AM55" s="41"/>
      <c r="AN55" s="41"/>
      <c r="AO55" s="41"/>
      <c r="AP55" s="7"/>
      <c r="AQ55" s="127"/>
      <c r="AR55" s="76"/>
    </row>
    <row r="56" spans="1:44" s="40" customFormat="1" ht="18.75" customHeight="1" x14ac:dyDescent="0.3">
      <c r="A56" s="172"/>
      <c r="B56" s="174"/>
      <c r="C56" s="177"/>
      <c r="D56" s="177"/>
      <c r="E56" s="281"/>
      <c r="F56" s="177"/>
      <c r="G56" s="304"/>
      <c r="H56" s="298" t="s">
        <v>101</v>
      </c>
      <c r="I56" s="219"/>
      <c r="J56" s="219"/>
      <c r="K56" s="219"/>
      <c r="L56" s="219"/>
      <c r="M56" s="67" t="s">
        <v>96</v>
      </c>
      <c r="N56" s="190">
        <v>50000</v>
      </c>
      <c r="O56" s="190"/>
      <c r="P56" s="190"/>
      <c r="Q56" s="190"/>
      <c r="R56" s="10" t="s">
        <v>97</v>
      </c>
      <c r="S56" s="67">
        <v>2</v>
      </c>
      <c r="T56" s="190" t="s">
        <v>98</v>
      </c>
      <c r="U56" s="190"/>
      <c r="V56" s="11" t="s">
        <v>37</v>
      </c>
      <c r="W56" s="12">
        <f t="shared" si="1"/>
        <v>100000</v>
      </c>
      <c r="X56" s="93"/>
      <c r="Y56" s="93"/>
      <c r="Z56" s="93"/>
      <c r="AA56" s="94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5"/>
      <c r="AM56" s="41"/>
      <c r="AN56" s="41"/>
      <c r="AO56" s="41"/>
      <c r="AP56" s="7"/>
      <c r="AQ56" s="34"/>
      <c r="AR56" s="76"/>
    </row>
    <row r="57" spans="1:44" s="40" customFormat="1" ht="22.5" customHeight="1" x14ac:dyDescent="0.3">
      <c r="A57" s="172"/>
      <c r="B57" s="227"/>
      <c r="C57" s="321" t="s">
        <v>19</v>
      </c>
      <c r="D57" s="322"/>
      <c r="E57" s="322"/>
      <c r="F57" s="323"/>
      <c r="G57" s="66">
        <f>SUM(G43:G56)</f>
        <v>38320000</v>
      </c>
      <c r="H57" s="14"/>
      <c r="I57" s="15"/>
      <c r="J57" s="15"/>
      <c r="K57" s="15"/>
      <c r="L57" s="214"/>
      <c r="M57" s="214"/>
      <c r="N57" s="210"/>
      <c r="O57" s="210"/>
      <c r="P57" s="210"/>
      <c r="Q57" s="210"/>
      <c r="R57" s="10"/>
      <c r="S57" s="210"/>
      <c r="T57" s="210"/>
      <c r="U57" s="15"/>
      <c r="V57" s="16"/>
      <c r="W57" s="17"/>
      <c r="X57" s="93"/>
      <c r="Y57" s="22"/>
      <c r="Z57" s="22"/>
      <c r="AA57" s="22"/>
      <c r="AB57" s="22"/>
      <c r="AC57" s="22"/>
      <c r="AD57" s="102"/>
      <c r="AE57" s="22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34"/>
      <c r="AR57" s="76"/>
    </row>
    <row r="58" spans="1:44" s="40" customFormat="1" ht="22.5" customHeight="1" x14ac:dyDescent="0.3">
      <c r="A58" s="195" t="s">
        <v>20</v>
      </c>
      <c r="B58" s="196" t="s">
        <v>102</v>
      </c>
      <c r="C58" s="65">
        <v>41</v>
      </c>
      <c r="D58" s="65" t="s">
        <v>102</v>
      </c>
      <c r="E58" s="64">
        <v>411</v>
      </c>
      <c r="F58" s="64" t="s">
        <v>118</v>
      </c>
      <c r="G58" s="42">
        <f>W58</f>
        <v>6000000</v>
      </c>
      <c r="H58" s="307" t="s">
        <v>185</v>
      </c>
      <c r="I58" s="308"/>
      <c r="J58" s="308"/>
      <c r="K58" s="308"/>
      <c r="L58" s="308"/>
      <c r="M58" s="95"/>
      <c r="N58" s="309">
        <v>500000</v>
      </c>
      <c r="O58" s="309"/>
      <c r="P58" s="309"/>
      <c r="Q58" s="309"/>
      <c r="R58" s="131" t="s">
        <v>12</v>
      </c>
      <c r="S58" s="67">
        <v>12</v>
      </c>
      <c r="T58" s="190" t="s">
        <v>41</v>
      </c>
      <c r="U58" s="190"/>
      <c r="V58" s="11" t="s">
        <v>15</v>
      </c>
      <c r="W58" s="132">
        <f t="shared" ref="W58" si="2">N58*S58</f>
        <v>6000000</v>
      </c>
      <c r="X58" s="93"/>
      <c r="Y58" s="79"/>
      <c r="Z58" s="79"/>
      <c r="AA58" s="8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34"/>
      <c r="AR58" s="76"/>
    </row>
    <row r="59" spans="1:44" s="40" customFormat="1" ht="22.5" customHeight="1" x14ac:dyDescent="0.3">
      <c r="A59" s="173"/>
      <c r="B59" s="197"/>
      <c r="C59" s="236" t="s">
        <v>19</v>
      </c>
      <c r="D59" s="305"/>
      <c r="E59" s="305"/>
      <c r="F59" s="237"/>
      <c r="G59" s="42">
        <f>G58</f>
        <v>6000000</v>
      </c>
      <c r="H59" s="298"/>
      <c r="I59" s="219"/>
      <c r="J59" s="219"/>
      <c r="K59" s="219"/>
      <c r="L59" s="193"/>
      <c r="M59" s="193"/>
      <c r="N59" s="190"/>
      <c r="O59" s="190"/>
      <c r="P59" s="190"/>
      <c r="Q59" s="190"/>
      <c r="R59" s="10"/>
      <c r="S59" s="190"/>
      <c r="T59" s="190"/>
      <c r="U59" s="10"/>
      <c r="V59" s="11"/>
      <c r="W59" s="12"/>
      <c r="X59" s="93"/>
      <c r="Y59" s="93"/>
      <c r="Z59" s="93"/>
      <c r="AA59" s="94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5"/>
      <c r="AM59" s="41"/>
      <c r="AN59" s="41"/>
      <c r="AO59" s="41"/>
      <c r="AP59" s="7"/>
      <c r="AQ59" s="34"/>
      <c r="AR59" s="76"/>
    </row>
    <row r="60" spans="1:44" s="40" customFormat="1" ht="22.5" customHeight="1" x14ac:dyDescent="0.3">
      <c r="A60" s="195" t="s">
        <v>26</v>
      </c>
      <c r="B60" s="196" t="s">
        <v>103</v>
      </c>
      <c r="C60" s="196">
        <v>61</v>
      </c>
      <c r="D60" s="196" t="s">
        <v>104</v>
      </c>
      <c r="E60" s="18">
        <v>611</v>
      </c>
      <c r="F60" s="18" t="s">
        <v>105</v>
      </c>
      <c r="G60" s="42"/>
      <c r="H60" s="14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6"/>
      <c r="W60" s="17"/>
      <c r="X60" s="93"/>
      <c r="Y60" s="93"/>
      <c r="Z60" s="93"/>
      <c r="AA60" s="94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5"/>
      <c r="AM60" s="41"/>
      <c r="AN60" s="41"/>
      <c r="AO60" s="41"/>
      <c r="AP60" s="7"/>
      <c r="AQ60" s="34"/>
      <c r="AR60" s="76"/>
    </row>
    <row r="61" spans="1:44" s="40" customFormat="1" ht="22.5" customHeight="1" x14ac:dyDescent="0.3">
      <c r="A61" s="212"/>
      <c r="B61" s="227"/>
      <c r="C61" s="197"/>
      <c r="D61" s="197"/>
      <c r="E61" s="18">
        <v>612</v>
      </c>
      <c r="F61" s="18" t="s">
        <v>106</v>
      </c>
      <c r="G61" s="42"/>
      <c r="H61" s="14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6"/>
      <c r="W61" s="17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</row>
    <row r="62" spans="1:44" s="40" customFormat="1" ht="22.5" customHeight="1" x14ac:dyDescent="0.3">
      <c r="A62" s="173"/>
      <c r="B62" s="197"/>
      <c r="C62" s="236" t="s">
        <v>19</v>
      </c>
      <c r="D62" s="305"/>
      <c r="E62" s="305"/>
      <c r="F62" s="237"/>
      <c r="G62" s="42"/>
      <c r="H62" s="14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6"/>
      <c r="W62" s="17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</row>
    <row r="63" spans="1:44" s="40" customFormat="1" ht="22.5" customHeight="1" x14ac:dyDescent="0.3">
      <c r="A63" s="195" t="s">
        <v>107</v>
      </c>
      <c r="B63" s="196" t="s">
        <v>108</v>
      </c>
      <c r="C63" s="18">
        <v>71</v>
      </c>
      <c r="D63" s="18" t="s">
        <v>108</v>
      </c>
      <c r="E63" s="18">
        <v>711</v>
      </c>
      <c r="F63" s="18" t="s">
        <v>108</v>
      </c>
      <c r="G63" s="42"/>
      <c r="H63" s="14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6"/>
      <c r="W63" s="17"/>
    </row>
    <row r="64" spans="1:44" s="40" customFormat="1" ht="22.5" customHeight="1" x14ac:dyDescent="0.3">
      <c r="A64" s="173"/>
      <c r="B64" s="197"/>
      <c r="C64" s="236" t="s">
        <v>19</v>
      </c>
      <c r="D64" s="305"/>
      <c r="E64" s="305"/>
      <c r="F64" s="237"/>
      <c r="G64" s="42">
        <f>G63</f>
        <v>0</v>
      </c>
      <c r="H64" s="14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6"/>
      <c r="W64" s="17"/>
    </row>
    <row r="65" spans="1:23" s="40" customFormat="1" ht="22.5" customHeight="1" x14ac:dyDescent="0.3">
      <c r="A65" s="195" t="s">
        <v>29</v>
      </c>
      <c r="B65" s="196" t="s">
        <v>109</v>
      </c>
      <c r="C65" s="18">
        <v>81</v>
      </c>
      <c r="D65" s="18" t="s">
        <v>109</v>
      </c>
      <c r="E65" s="18">
        <v>811</v>
      </c>
      <c r="F65" s="18" t="s">
        <v>109</v>
      </c>
      <c r="G65" s="42">
        <v>62072</v>
      </c>
      <c r="H65" s="14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6"/>
      <c r="W65" s="17"/>
    </row>
    <row r="66" spans="1:23" s="40" customFormat="1" ht="22.5" customHeight="1" x14ac:dyDescent="0.3">
      <c r="A66" s="173"/>
      <c r="B66" s="197"/>
      <c r="C66" s="236" t="s">
        <v>19</v>
      </c>
      <c r="D66" s="305"/>
      <c r="E66" s="305"/>
      <c r="F66" s="237"/>
      <c r="G66" s="42">
        <f>G65</f>
        <v>62072</v>
      </c>
      <c r="H66" s="14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6"/>
      <c r="W66" s="17"/>
    </row>
    <row r="67" spans="1:23" s="40" customFormat="1" ht="22.5" customHeight="1" x14ac:dyDescent="0.3">
      <c r="A67" s="82" t="s">
        <v>32</v>
      </c>
      <c r="B67" s="80" t="s">
        <v>110</v>
      </c>
      <c r="C67" s="80">
        <v>91</v>
      </c>
      <c r="D67" s="80" t="s">
        <v>111</v>
      </c>
      <c r="E67" s="80">
        <v>911</v>
      </c>
      <c r="F67" s="80" t="s">
        <v>112</v>
      </c>
      <c r="G67" s="42"/>
      <c r="H67" s="14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6"/>
      <c r="W67" s="17"/>
    </row>
    <row r="68" spans="1:23" s="40" customFormat="1" ht="22.5" customHeight="1" x14ac:dyDescent="0.3">
      <c r="A68" s="83">
        <v>10</v>
      </c>
      <c r="B68" s="80" t="s">
        <v>113</v>
      </c>
      <c r="C68" s="80">
        <v>101</v>
      </c>
      <c r="D68" s="80" t="s">
        <v>114</v>
      </c>
      <c r="E68" s="80">
        <v>1011</v>
      </c>
      <c r="F68" s="80" t="s">
        <v>115</v>
      </c>
      <c r="G68" s="42"/>
      <c r="H68" s="307"/>
      <c r="I68" s="308"/>
      <c r="J68" s="308"/>
      <c r="K68" s="308"/>
      <c r="L68" s="308"/>
      <c r="M68" s="95"/>
      <c r="N68" s="309"/>
      <c r="O68" s="309"/>
      <c r="P68" s="309"/>
      <c r="Q68" s="309"/>
      <c r="R68" s="96"/>
      <c r="S68" s="95"/>
      <c r="T68" s="309"/>
      <c r="U68" s="309"/>
      <c r="V68" s="97"/>
      <c r="W68" s="98"/>
    </row>
    <row r="69" spans="1:23" s="40" customFormat="1" ht="22.5" customHeight="1" thickBot="1" x14ac:dyDescent="0.35">
      <c r="A69" s="319" t="s">
        <v>116</v>
      </c>
      <c r="B69" s="283"/>
      <c r="C69" s="283"/>
      <c r="D69" s="283"/>
      <c r="E69" s="283"/>
      <c r="F69" s="284"/>
      <c r="G69" s="84">
        <f>G66+G64+G62+G59+G57+G42+G38+G68</f>
        <v>230761979.02399999</v>
      </c>
      <c r="H69" s="85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86"/>
      <c r="W69" s="29"/>
    </row>
    <row r="70" spans="1:23" x14ac:dyDescent="0.3">
      <c r="G70" s="89">
        <f>'시설(세입)'!G36-'시설(세출)'!G69</f>
        <v>-2.3999989032745361E-2</v>
      </c>
    </row>
    <row r="72" spans="1:23" x14ac:dyDescent="0.3">
      <c r="D72" s="99"/>
      <c r="E72" s="99"/>
      <c r="F72" s="99"/>
      <c r="G72" s="100"/>
      <c r="H72" s="101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3" x14ac:dyDescent="0.3">
      <c r="D73" s="99"/>
      <c r="E73" s="99"/>
      <c r="F73" s="99"/>
      <c r="G73" s="100"/>
      <c r="H73" s="101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3" x14ac:dyDescent="0.3">
      <c r="D74" s="99"/>
      <c r="E74" s="99"/>
      <c r="F74" s="99"/>
      <c r="G74" s="100"/>
      <c r="H74" s="22"/>
      <c r="I74" s="22"/>
      <c r="J74" s="22"/>
      <c r="K74" s="22"/>
      <c r="L74" s="22"/>
      <c r="M74" s="102"/>
      <c r="N74" s="22"/>
      <c r="O74" s="6"/>
      <c r="P74" s="6"/>
      <c r="Q74" s="6"/>
      <c r="R74" s="6"/>
      <c r="S74" s="6"/>
      <c r="T74" s="6"/>
    </row>
    <row r="75" spans="1:23" x14ac:dyDescent="0.3">
      <c r="D75" s="99"/>
      <c r="E75" s="99"/>
      <c r="F75" s="99"/>
      <c r="G75" s="100"/>
      <c r="H75" s="193"/>
      <c r="I75" s="193"/>
      <c r="J75" s="193"/>
      <c r="K75" s="193"/>
      <c r="L75" s="193"/>
      <c r="M75" s="193"/>
      <c r="N75" s="193"/>
      <c r="O75" s="6"/>
      <c r="P75" s="6"/>
      <c r="Q75" s="6"/>
      <c r="R75" s="6"/>
      <c r="S75" s="6"/>
      <c r="T75" s="6"/>
    </row>
    <row r="76" spans="1:23" x14ac:dyDescent="0.3">
      <c r="D76" s="99"/>
      <c r="E76" s="99"/>
      <c r="F76" s="99"/>
      <c r="G76" s="100"/>
      <c r="H76" s="22"/>
      <c r="I76" s="22"/>
      <c r="J76" s="22"/>
      <c r="K76" s="22"/>
      <c r="L76" s="22"/>
      <c r="M76" s="102"/>
      <c r="N76" s="22"/>
      <c r="O76" s="6"/>
      <c r="P76" s="6"/>
      <c r="Q76" s="6"/>
      <c r="R76" s="6"/>
      <c r="S76" s="6"/>
      <c r="T76" s="6"/>
    </row>
    <row r="77" spans="1:23" x14ac:dyDescent="0.3">
      <c r="D77" s="99"/>
      <c r="E77" s="99"/>
      <c r="F77" s="99"/>
      <c r="G77" s="100"/>
      <c r="H77" s="101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3" x14ac:dyDescent="0.3">
      <c r="D78" s="99"/>
      <c r="E78" s="99"/>
      <c r="F78" s="99"/>
      <c r="G78" s="100"/>
      <c r="H78" s="101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3" x14ac:dyDescent="0.3">
      <c r="D79" s="99"/>
      <c r="E79" s="99"/>
      <c r="F79" s="99"/>
      <c r="G79" s="100"/>
      <c r="H79" s="101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mergeCells count="234">
    <mergeCell ref="V29:W29"/>
    <mergeCell ref="H33:J33"/>
    <mergeCell ref="H5:W5"/>
    <mergeCell ref="M25:P25"/>
    <mergeCell ref="S25:T25"/>
    <mergeCell ref="N55:Q55"/>
    <mergeCell ref="T55:U55"/>
    <mergeCell ref="H53:L53"/>
    <mergeCell ref="N53:Q53"/>
    <mergeCell ref="T53:U53"/>
    <mergeCell ref="H36:I36"/>
    <mergeCell ref="K36:N36"/>
    <mergeCell ref="H49:J49"/>
    <mergeCell ref="K49:L49"/>
    <mergeCell ref="M49:P49"/>
    <mergeCell ref="S49:T49"/>
    <mergeCell ref="H55:L55"/>
    <mergeCell ref="V49:W49"/>
    <mergeCell ref="V31:W31"/>
    <mergeCell ref="T44:U44"/>
    <mergeCell ref="T43:U43"/>
    <mergeCell ref="S32:T32"/>
    <mergeCell ref="S33:T33"/>
    <mergeCell ref="H37:W37"/>
    <mergeCell ref="S29:T29"/>
    <mergeCell ref="H75:N75"/>
    <mergeCell ref="H58:L58"/>
    <mergeCell ref="N58:Q58"/>
    <mergeCell ref="T58:U58"/>
    <mergeCell ref="L59:M59"/>
    <mergeCell ref="N59:Q59"/>
    <mergeCell ref="S59:T59"/>
    <mergeCell ref="H68:L68"/>
    <mergeCell ref="N68:Q68"/>
    <mergeCell ref="T68:U68"/>
    <mergeCell ref="A58:A59"/>
    <mergeCell ref="D50:D56"/>
    <mergeCell ref="E50:E56"/>
    <mergeCell ref="T56:U56"/>
    <mergeCell ref="J45:L45"/>
    <mergeCell ref="N46:Q46"/>
    <mergeCell ref="T46:U46"/>
    <mergeCell ref="A43:A57"/>
    <mergeCell ref="T54:U54"/>
    <mergeCell ref="N56:Q56"/>
    <mergeCell ref="N44:Q44"/>
    <mergeCell ref="N54:Q54"/>
    <mergeCell ref="L47:M47"/>
    <mergeCell ref="C50:C56"/>
    <mergeCell ref="H54:L54"/>
    <mergeCell ref="N50:Q50"/>
    <mergeCell ref="C43:C49"/>
    <mergeCell ref="D43:D49"/>
    <mergeCell ref="H43:L43"/>
    <mergeCell ref="N43:Q43"/>
    <mergeCell ref="A69:F69"/>
    <mergeCell ref="C59:F59"/>
    <mergeCell ref="H59:K59"/>
    <mergeCell ref="C57:F57"/>
    <mergeCell ref="C64:F64"/>
    <mergeCell ref="A65:A66"/>
    <mergeCell ref="B65:B66"/>
    <mergeCell ref="C66:F66"/>
    <mergeCell ref="A60:A62"/>
    <mergeCell ref="B60:B62"/>
    <mergeCell ref="C62:F62"/>
    <mergeCell ref="A63:A64"/>
    <mergeCell ref="B63:B64"/>
    <mergeCell ref="C60:C61"/>
    <mergeCell ref="D60:D61"/>
    <mergeCell ref="B58:B59"/>
    <mergeCell ref="B43:B57"/>
    <mergeCell ref="F50:F56"/>
    <mergeCell ref="G50:G56"/>
    <mergeCell ref="H51:L51"/>
    <mergeCell ref="H50:L50"/>
    <mergeCell ref="H44:L44"/>
    <mergeCell ref="H48:L48"/>
    <mergeCell ref="H46:L46"/>
    <mergeCell ref="A39:A42"/>
    <mergeCell ref="S57:T57"/>
    <mergeCell ref="T47:U47"/>
    <mergeCell ref="N48:Q48"/>
    <mergeCell ref="N51:Q51"/>
    <mergeCell ref="N47:Q47"/>
    <mergeCell ref="L57:M57"/>
    <mergeCell ref="N57:Q57"/>
    <mergeCell ref="H56:L56"/>
    <mergeCell ref="H42:W42"/>
    <mergeCell ref="B39:B42"/>
    <mergeCell ref="C39:C41"/>
    <mergeCell ref="D39:D41"/>
    <mergeCell ref="H39:W39"/>
    <mergeCell ref="H40:W40"/>
    <mergeCell ref="H52:L52"/>
    <mergeCell ref="N52:Q52"/>
    <mergeCell ref="T52:U52"/>
    <mergeCell ref="T51:U51"/>
    <mergeCell ref="T50:U50"/>
    <mergeCell ref="T48:U48"/>
    <mergeCell ref="H41:L41"/>
    <mergeCell ref="N41:Q41"/>
    <mergeCell ref="C42:F42"/>
    <mergeCell ref="T41:U41"/>
    <mergeCell ref="H28:J28"/>
    <mergeCell ref="O18:P18"/>
    <mergeCell ref="V34:W34"/>
    <mergeCell ref="M33:P33"/>
    <mergeCell ref="H38:W38"/>
    <mergeCell ref="S35:T35"/>
    <mergeCell ref="V33:W33"/>
    <mergeCell ref="H34:J34"/>
    <mergeCell ref="H35:J35"/>
    <mergeCell ref="K34:L34"/>
    <mergeCell ref="M34:P34"/>
    <mergeCell ref="V32:W32"/>
    <mergeCell ref="S31:T31"/>
    <mergeCell ref="Q18:T18"/>
    <mergeCell ref="H20:I20"/>
    <mergeCell ref="H32:J32"/>
    <mergeCell ref="K32:L32"/>
    <mergeCell ref="V28:W28"/>
    <mergeCell ref="S23:T23"/>
    <mergeCell ref="K28:L28"/>
    <mergeCell ref="M28:P28"/>
    <mergeCell ref="K35:L35"/>
    <mergeCell ref="H31:J31"/>
    <mergeCell ref="D5:D22"/>
    <mergeCell ref="G14:G21"/>
    <mergeCell ref="H16:I16"/>
    <mergeCell ref="K19:N19"/>
    <mergeCell ref="A5:A38"/>
    <mergeCell ref="B5:B38"/>
    <mergeCell ref="V35:W35"/>
    <mergeCell ref="S34:T34"/>
    <mergeCell ref="S28:T28"/>
    <mergeCell ref="C23:C30"/>
    <mergeCell ref="C38:F38"/>
    <mergeCell ref="C5:C22"/>
    <mergeCell ref="C31:C37"/>
    <mergeCell ref="D31:D37"/>
    <mergeCell ref="K31:L31"/>
    <mergeCell ref="M31:P31"/>
    <mergeCell ref="K33:L33"/>
    <mergeCell ref="M35:P35"/>
    <mergeCell ref="E37:F37"/>
    <mergeCell ref="M29:P29"/>
    <mergeCell ref="H29:L29"/>
    <mergeCell ref="E22:F22"/>
    <mergeCell ref="E14:E21"/>
    <mergeCell ref="F14:F21"/>
    <mergeCell ref="M32:P32"/>
    <mergeCell ref="M24:P24"/>
    <mergeCell ref="J26:M26"/>
    <mergeCell ref="D23:D30"/>
    <mergeCell ref="E23:E25"/>
    <mergeCell ref="F23:F25"/>
    <mergeCell ref="E30:F30"/>
    <mergeCell ref="H30:K30"/>
    <mergeCell ref="E27:E29"/>
    <mergeCell ref="F27:F29"/>
    <mergeCell ref="G27:G29"/>
    <mergeCell ref="H27:J27"/>
    <mergeCell ref="L30:P30"/>
    <mergeCell ref="G23:G25"/>
    <mergeCell ref="K27:L27"/>
    <mergeCell ref="M27:P27"/>
    <mergeCell ref="V27:W27"/>
    <mergeCell ref="H23:J23"/>
    <mergeCell ref="K23:L23"/>
    <mergeCell ref="M23:P23"/>
    <mergeCell ref="S24:T24"/>
    <mergeCell ref="H24:J24"/>
    <mergeCell ref="K24:L24"/>
    <mergeCell ref="H26:I26"/>
    <mergeCell ref="V23:W23"/>
    <mergeCell ref="S26:T26"/>
    <mergeCell ref="V26:W26"/>
    <mergeCell ref="H25:J25"/>
    <mergeCell ref="K25:L25"/>
    <mergeCell ref="V24:W24"/>
    <mergeCell ref="S27:T27"/>
    <mergeCell ref="V25:W25"/>
    <mergeCell ref="A1:W1"/>
    <mergeCell ref="A2:B2"/>
    <mergeCell ref="F2:W2"/>
    <mergeCell ref="A3:F3"/>
    <mergeCell ref="G3:G4"/>
    <mergeCell ref="A4:B4"/>
    <mergeCell ref="C4:D4"/>
    <mergeCell ref="E4:F4"/>
    <mergeCell ref="K13:O13"/>
    <mergeCell ref="Q13:R13"/>
    <mergeCell ref="Q9:R9"/>
    <mergeCell ref="K10:O10"/>
    <mergeCell ref="Q10:R10"/>
    <mergeCell ref="Q12:R12"/>
    <mergeCell ref="V7:W7"/>
    <mergeCell ref="H6:I6"/>
    <mergeCell ref="J6:M6"/>
    <mergeCell ref="Q11:R11"/>
    <mergeCell ref="H7:I7"/>
    <mergeCell ref="S7:T7"/>
    <mergeCell ref="Q7:R7"/>
    <mergeCell ref="V6:W6"/>
    <mergeCell ref="S6:T6"/>
    <mergeCell ref="E9:E13"/>
    <mergeCell ref="H3:W4"/>
    <mergeCell ref="J7:M7"/>
    <mergeCell ref="K15:N15"/>
    <mergeCell ref="K12:O12"/>
    <mergeCell ref="H8:W8"/>
    <mergeCell ref="K9:O9"/>
    <mergeCell ref="H11:J11"/>
    <mergeCell ref="K11:O11"/>
    <mergeCell ref="H14:I14"/>
    <mergeCell ref="H15:I15"/>
    <mergeCell ref="K14:N14"/>
    <mergeCell ref="F9:F13"/>
    <mergeCell ref="G9:G13"/>
    <mergeCell ref="H9:J9"/>
    <mergeCell ref="H10:J10"/>
    <mergeCell ref="H12:J12"/>
    <mergeCell ref="H13:J13"/>
    <mergeCell ref="H17:I17"/>
    <mergeCell ref="K17:N17"/>
    <mergeCell ref="H22:I22"/>
    <mergeCell ref="J18:M18"/>
    <mergeCell ref="H18:I18"/>
    <mergeCell ref="H21:I21"/>
    <mergeCell ref="K21:N21"/>
    <mergeCell ref="K20:N20"/>
    <mergeCell ref="K16:N16"/>
    <mergeCell ref="H19:I19"/>
  </mergeCells>
  <phoneticPr fontId="3" type="noConversion"/>
  <printOptions horizontalCentered="1"/>
  <pageMargins left="0.11811023622047245" right="0.11811023622047245" top="0.6692913385826772" bottom="0.1574803149606299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6</vt:i4>
      </vt:variant>
    </vt:vector>
  </HeadingPairs>
  <TitlesOfParts>
    <vt:vector size="10" baseType="lpstr">
      <vt:lpstr>재가(세입)</vt:lpstr>
      <vt:lpstr>재가(세출)</vt:lpstr>
      <vt:lpstr>시설(세입)</vt:lpstr>
      <vt:lpstr>시설(세출)</vt:lpstr>
      <vt:lpstr>'시설(세입)'!Print_Area</vt:lpstr>
      <vt:lpstr>'시설(세출)'!Print_Area</vt:lpstr>
      <vt:lpstr>'재가(세입)'!Print_Area</vt:lpstr>
      <vt:lpstr>'재가(세출)'!Print_Area</vt:lpstr>
      <vt:lpstr>'시설(세출)'!Print_Titles</vt:lpstr>
      <vt:lpstr>'재가(세출)'!Print_Titles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</cp:lastModifiedBy>
  <cp:lastPrinted>2017-12-01T01:38:41Z</cp:lastPrinted>
  <dcterms:created xsi:type="dcterms:W3CDTF">2013-12-29T03:47:31Z</dcterms:created>
  <dcterms:modified xsi:type="dcterms:W3CDTF">2017-12-11T05:15:31Z</dcterms:modified>
</cp:coreProperties>
</file>